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01.06. на сайт" sheetId="1" r:id="rId1"/>
  </sheets>
  <definedNames>
    <definedName name="Z_6ACF3938_4F94_4C45_B738_BB373F9D00A7_.wvu.PrintArea" localSheetId="0" hidden="1">'01.06. на сайт'!$A$1:$S$104</definedName>
    <definedName name="Z_6ACF3938_4F94_4C45_B738_BB373F9D00A7_.wvu.PrintTitles" localSheetId="0" hidden="1">'01.06. на сайт'!$3:$4</definedName>
    <definedName name="Z_6ACF3938_4F94_4C45_B738_BB373F9D00A7_.wvu.Rows" localSheetId="0" hidden="1">'01.06. на сайт'!$7:$7,'01.06. на сайт'!$9:$9,'01.06. на сайт'!$11:$11,'01.06. на сайт'!$13:$13,'01.06. на сайт'!$15:$15,'01.06. на сайт'!$17:$17,'01.06. на сайт'!$19:$19,'01.06. на сайт'!$21:$21,'01.06. на сайт'!$23:$23,'01.06. на сайт'!$26:$26</definedName>
    <definedName name="Z_B1A686FD_B416_40FE_84A4_8CA55E7A485E_.wvu.PrintArea" localSheetId="0" hidden="1">'01.06. на сайт'!$A$1:$S$104</definedName>
    <definedName name="Z_B1A686FD_B416_40FE_84A4_8CA55E7A485E_.wvu.PrintTitles" localSheetId="0" hidden="1">'01.06. на сайт'!$3:$4</definedName>
    <definedName name="Z_B1A686FD_B416_40FE_84A4_8CA55E7A485E_.wvu.Rows" localSheetId="0" hidden="1">'01.06. на сайт'!$7:$7,'01.06. на сайт'!$9:$9,'01.06. на сайт'!$11:$11,'01.06. на сайт'!$13:$13,'01.06. на сайт'!$15:$15,'01.06. на сайт'!$17:$17,'01.06. на сайт'!$19:$19,'01.06. на сайт'!$21:$21,'01.06. на сайт'!$23:$23,'01.06. на сайт'!$26:$26</definedName>
    <definedName name="_xlnm.Print_Titles" localSheetId="0">'01.06. на сайт'!$3:$4</definedName>
    <definedName name="_xlnm.Print_Area" localSheetId="0">'01.06. на сайт'!$A$1:$S$104</definedName>
  </definedNames>
  <calcPr calcId="145621"/>
</workbook>
</file>

<file path=xl/calcChain.xml><?xml version="1.0" encoding="utf-8"?>
<calcChain xmlns="http://schemas.openxmlformats.org/spreadsheetml/2006/main">
  <c r="I101" i="1" l="1"/>
  <c r="O101" i="1" s="1"/>
  <c r="O100" i="1" s="1"/>
  <c r="P100" i="1"/>
  <c r="M100" i="1"/>
  <c r="L100" i="1"/>
  <c r="L102" i="1" s="1"/>
  <c r="L103" i="1" s="1"/>
  <c r="K100" i="1"/>
  <c r="K102" i="1" s="1"/>
  <c r="K103" i="1" s="1"/>
  <c r="J100" i="1"/>
  <c r="J102" i="1" s="1"/>
  <c r="J103" i="1" s="1"/>
  <c r="M98" i="1"/>
  <c r="M97" i="1"/>
  <c r="M95" i="1"/>
  <c r="M93" i="1"/>
  <c r="M92" i="1"/>
  <c r="R91" i="1"/>
  <c r="Q91" i="1"/>
  <c r="P90" i="1"/>
  <c r="I90" i="1"/>
  <c r="P88" i="1"/>
  <c r="L88" i="1"/>
  <c r="K88" i="1"/>
  <c r="J88" i="1"/>
  <c r="Q87" i="1"/>
  <c r="M87" i="1"/>
  <c r="R87" i="1" s="1"/>
  <c r="Q86" i="1"/>
  <c r="M86" i="1"/>
  <c r="O86" i="1" s="1"/>
  <c r="I85" i="1"/>
  <c r="M85" i="1" s="1"/>
  <c r="N85" i="1" s="1"/>
  <c r="N86" i="1" s="1"/>
  <c r="I84" i="1"/>
  <c r="M84" i="1" s="1"/>
  <c r="O84" i="1" s="1"/>
  <c r="P83" i="1"/>
  <c r="L83" i="1"/>
  <c r="K83" i="1"/>
  <c r="J83" i="1"/>
  <c r="I75" i="1"/>
  <c r="R75" i="1" s="1"/>
  <c r="M74" i="1"/>
  <c r="M73" i="1"/>
  <c r="M72" i="1"/>
  <c r="M71" i="1"/>
  <c r="M69" i="1"/>
  <c r="M67" i="1"/>
  <c r="I67" i="1"/>
  <c r="P66" i="1"/>
  <c r="L66" i="1"/>
  <c r="K66" i="1"/>
  <c r="J66" i="1"/>
  <c r="M64" i="1"/>
  <c r="I64" i="1"/>
  <c r="I66" i="1" s="1"/>
  <c r="P63" i="1"/>
  <c r="P89" i="1" s="1"/>
  <c r="L63" i="1"/>
  <c r="K63" i="1"/>
  <c r="J63" i="1"/>
  <c r="M61" i="1"/>
  <c r="I61" i="1"/>
  <c r="M59" i="1"/>
  <c r="I59" i="1"/>
  <c r="R59" i="1" s="1"/>
  <c r="P57" i="1"/>
  <c r="M57" i="1"/>
  <c r="L57" i="1"/>
  <c r="K57" i="1"/>
  <c r="J57" i="1"/>
  <c r="R56" i="1"/>
  <c r="I55" i="1"/>
  <c r="N55" i="1" s="1"/>
  <c r="P54" i="1"/>
  <c r="P52" i="1" s="1"/>
  <c r="P50" i="1" s="1"/>
  <c r="L54" i="1"/>
  <c r="K54" i="1"/>
  <c r="J54" i="1"/>
  <c r="R53" i="1"/>
  <c r="Q53" i="1"/>
  <c r="M52" i="1"/>
  <c r="R52" i="1" s="1"/>
  <c r="R51" i="1"/>
  <c r="Q51" i="1"/>
  <c r="M50" i="1"/>
  <c r="R49" i="1"/>
  <c r="Q49" i="1"/>
  <c r="M48" i="1"/>
  <c r="R47" i="1"/>
  <c r="Q47" i="1"/>
  <c r="M46" i="1"/>
  <c r="M45" i="1"/>
  <c r="I45" i="1"/>
  <c r="R45" i="1" s="1"/>
  <c r="I44" i="1"/>
  <c r="Q44" i="1" s="1"/>
  <c r="R43" i="1"/>
  <c r="Q43" i="1"/>
  <c r="P42" i="1"/>
  <c r="P40" i="1" s="1"/>
  <c r="M42" i="1"/>
  <c r="R41" i="1"/>
  <c r="Q41" i="1"/>
  <c r="M40" i="1"/>
  <c r="R39" i="1"/>
  <c r="Q39" i="1"/>
  <c r="M38" i="1"/>
  <c r="R37" i="1"/>
  <c r="Q37" i="1"/>
  <c r="M36" i="1"/>
  <c r="P35" i="1"/>
  <c r="M34" i="1"/>
  <c r="Q34" i="1" s="1"/>
  <c r="P32" i="1"/>
  <c r="P30" i="1" s="1"/>
  <c r="M32" i="1"/>
  <c r="M30" i="1"/>
  <c r="J29" i="1"/>
  <c r="M29" i="1" s="1"/>
  <c r="I28" i="1"/>
  <c r="Q28" i="1" s="1"/>
  <c r="L27" i="1"/>
  <c r="K27" i="1"/>
  <c r="J27" i="1"/>
  <c r="R26" i="1"/>
  <c r="Q26" i="1"/>
  <c r="M25" i="1"/>
  <c r="Q25" i="1" s="1"/>
  <c r="P24" i="1"/>
  <c r="I24" i="1"/>
  <c r="R23" i="1"/>
  <c r="Q23" i="1"/>
  <c r="R22" i="1"/>
  <c r="Q22" i="1"/>
  <c r="R21" i="1"/>
  <c r="Q21" i="1"/>
  <c r="P20" i="1"/>
  <c r="M20" i="1"/>
  <c r="R20" i="1" s="1"/>
  <c r="R19" i="1"/>
  <c r="Q19" i="1"/>
  <c r="P18" i="1"/>
  <c r="M18" i="1"/>
  <c r="R17" i="1"/>
  <c r="Q17" i="1"/>
  <c r="P16" i="1"/>
  <c r="M16" i="1"/>
  <c r="Q16" i="1" s="1"/>
  <c r="R15" i="1"/>
  <c r="Q15" i="1"/>
  <c r="P14" i="1"/>
  <c r="M14" i="1"/>
  <c r="R13" i="1"/>
  <c r="Q13" i="1"/>
  <c r="P12" i="1"/>
  <c r="M12" i="1"/>
  <c r="R11" i="1"/>
  <c r="Q11" i="1"/>
  <c r="P10" i="1"/>
  <c r="M10" i="1"/>
  <c r="R9" i="1"/>
  <c r="Q9" i="1"/>
  <c r="P8" i="1"/>
  <c r="M8" i="1"/>
  <c r="R7" i="1"/>
  <c r="Q7" i="1"/>
  <c r="P6" i="1"/>
  <c r="P5" i="1" s="1"/>
  <c r="M6" i="1"/>
  <c r="I5" i="1"/>
  <c r="R66" i="1" l="1"/>
  <c r="Q90" i="1"/>
  <c r="M44" i="1"/>
  <c r="Q12" i="1"/>
  <c r="R12" i="1"/>
  <c r="Q55" i="1"/>
  <c r="Q57" i="1" s="1"/>
  <c r="J89" i="1"/>
  <c r="Q20" i="1"/>
  <c r="R25" i="1"/>
  <c r="O59" i="1"/>
  <c r="K89" i="1"/>
  <c r="O87" i="1"/>
  <c r="R90" i="1"/>
  <c r="P102" i="1"/>
  <c r="P103" i="1" s="1"/>
  <c r="Q8" i="1"/>
  <c r="M24" i="1"/>
  <c r="O24" i="1" s="1"/>
  <c r="Q32" i="1"/>
  <c r="O61" i="1"/>
  <c r="L89" i="1"/>
  <c r="O75" i="1"/>
  <c r="R8" i="1"/>
  <c r="R16" i="1"/>
  <c r="Q54" i="1"/>
  <c r="R32" i="1"/>
  <c r="R44" i="1"/>
  <c r="K58" i="1"/>
  <c r="L58" i="1"/>
  <c r="R61" i="1"/>
  <c r="M91" i="1"/>
  <c r="N91" i="1" s="1"/>
  <c r="I100" i="1"/>
  <c r="I102" i="1" s="1"/>
  <c r="R101" i="1"/>
  <c r="Q52" i="1"/>
  <c r="I27" i="1"/>
  <c r="R27" i="1" s="1"/>
  <c r="I29" i="1"/>
  <c r="N29" i="1" s="1"/>
  <c r="Q42" i="1"/>
  <c r="O64" i="1"/>
  <c r="O66" i="1" s="1"/>
  <c r="O67" i="1"/>
  <c r="Q5" i="1"/>
  <c r="P27" i="1"/>
  <c r="R42" i="1"/>
  <c r="O45" i="1"/>
  <c r="J58" i="1"/>
  <c r="R64" i="1"/>
  <c r="R67" i="1"/>
  <c r="Q75" i="1"/>
  <c r="Q101" i="1"/>
  <c r="Q100" i="1" s="1"/>
  <c r="Q102" i="1" s="1"/>
  <c r="Q103" i="1" s="1"/>
  <c r="Q6" i="1"/>
  <c r="M5" i="1"/>
  <c r="N5" i="1" s="1"/>
  <c r="R6" i="1"/>
  <c r="Q14" i="1"/>
  <c r="R14" i="1"/>
  <c r="M90" i="1"/>
  <c r="M102" i="1" s="1"/>
  <c r="M103" i="1" s="1"/>
  <c r="O91" i="1"/>
  <c r="R100" i="1"/>
  <c r="M66" i="1"/>
  <c r="N64" i="1"/>
  <c r="R85" i="1"/>
  <c r="J104" i="1"/>
  <c r="R40" i="1"/>
  <c r="P38" i="1"/>
  <c r="Q38" i="1" s="1"/>
  <c r="Q40" i="1"/>
  <c r="P58" i="1"/>
  <c r="P104" i="1" s="1"/>
  <c r="P56" i="1"/>
  <c r="Q56" i="1" s="1"/>
  <c r="M63" i="1"/>
  <c r="N61" i="1"/>
  <c r="R24" i="1"/>
  <c r="Q24" i="1"/>
  <c r="R30" i="1"/>
  <c r="Q30" i="1"/>
  <c r="R35" i="1"/>
  <c r="P33" i="1"/>
  <c r="Q35" i="1"/>
  <c r="R50" i="1"/>
  <c r="P48" i="1"/>
  <c r="Q48" i="1" s="1"/>
  <c r="Q50" i="1"/>
  <c r="M83" i="1"/>
  <c r="N67" i="1"/>
  <c r="R84" i="1"/>
  <c r="M88" i="1"/>
  <c r="Q10" i="1"/>
  <c r="R10" i="1"/>
  <c r="Q18" i="1"/>
  <c r="R18" i="1"/>
  <c r="O44" i="1"/>
  <c r="N44" i="1"/>
  <c r="O85" i="1"/>
  <c r="O88" i="1" s="1"/>
  <c r="L104" i="1"/>
  <c r="Q45" i="1"/>
  <c r="Q59" i="1"/>
  <c r="I63" i="1"/>
  <c r="R86" i="1"/>
  <c r="R5" i="1"/>
  <c r="M28" i="1"/>
  <c r="R28" i="1"/>
  <c r="R34" i="1"/>
  <c r="N45" i="1"/>
  <c r="I54" i="1"/>
  <c r="O55" i="1"/>
  <c r="O57" i="1" s="1"/>
  <c r="N59" i="1"/>
  <c r="Q61" i="1"/>
  <c r="Q64" i="1"/>
  <c r="Q66" i="1" s="1"/>
  <c r="Q67" i="1"/>
  <c r="N75" i="1"/>
  <c r="I83" i="1"/>
  <c r="N84" i="1"/>
  <c r="Q85" i="1"/>
  <c r="N87" i="1"/>
  <c r="I88" i="1"/>
  <c r="R55" i="1"/>
  <c r="I57" i="1"/>
  <c r="Q84" i="1"/>
  <c r="N66" i="1"/>
  <c r="N24" i="1" l="1"/>
  <c r="O63" i="1"/>
  <c r="O83" i="1"/>
  <c r="O89" i="1"/>
  <c r="K104" i="1"/>
  <c r="Q27" i="1"/>
  <c r="Q58" i="1" s="1"/>
  <c r="R29" i="1"/>
  <c r="N100" i="1"/>
  <c r="Q29" i="1"/>
  <c r="Q83" i="1"/>
  <c r="O29" i="1"/>
  <c r="M54" i="1"/>
  <c r="N54" i="1" s="1"/>
  <c r="O28" i="1"/>
  <c r="O54" i="1" s="1"/>
  <c r="N28" i="1"/>
  <c r="N88" i="1"/>
  <c r="R88" i="1"/>
  <c r="R83" i="1"/>
  <c r="N83" i="1"/>
  <c r="Q63" i="1"/>
  <c r="Q33" i="1"/>
  <c r="P31" i="1"/>
  <c r="R33" i="1"/>
  <c r="M89" i="1"/>
  <c r="R38" i="1"/>
  <c r="P36" i="1"/>
  <c r="O5" i="1"/>
  <c r="O27" i="1" s="1"/>
  <c r="M27" i="1"/>
  <c r="N27" i="1" s="1"/>
  <c r="R57" i="1"/>
  <c r="N57" i="1"/>
  <c r="I58" i="1"/>
  <c r="R54" i="1"/>
  <c r="R63" i="1"/>
  <c r="N63" i="1"/>
  <c r="I89" i="1"/>
  <c r="O90" i="1"/>
  <c r="O102" i="1" s="1"/>
  <c r="O103" i="1" s="1"/>
  <c r="N90" i="1"/>
  <c r="Q88" i="1"/>
  <c r="P46" i="1"/>
  <c r="R48" i="1"/>
  <c r="R102" i="1"/>
  <c r="N102" i="1"/>
  <c r="I103" i="1"/>
  <c r="Q89" i="1" l="1"/>
  <c r="Q104" i="1" s="1"/>
  <c r="O58" i="1"/>
  <c r="O104" i="1" s="1"/>
  <c r="I104" i="1"/>
  <c r="R103" i="1"/>
  <c r="N103" i="1"/>
  <c r="R46" i="1"/>
  <c r="Q46" i="1"/>
  <c r="R89" i="1"/>
  <c r="N89" i="1"/>
  <c r="M58" i="1"/>
  <c r="M104" i="1" s="1"/>
  <c r="R58" i="1"/>
  <c r="R36" i="1"/>
  <c r="Q36" i="1"/>
  <c r="R31" i="1"/>
  <c r="Q31" i="1"/>
  <c r="R104" i="1" l="1"/>
  <c r="N104" i="1"/>
  <c r="N58" i="1"/>
</calcChain>
</file>

<file path=xl/sharedStrings.xml><?xml version="1.0" encoding="utf-8"?>
<sst xmlns="http://schemas.openxmlformats.org/spreadsheetml/2006/main" count="693" uniqueCount="156">
  <si>
    <t>Информация по исполнению бюджета МО ГО «Сыктывкар» в рамках национальных (региональных) проектов по состоянию на 01.06.2025</t>
  </si>
  <si>
    <t>тыс. руб.</t>
  </si>
  <si>
    <t>№</t>
  </si>
  <si>
    <t>Наименование национального (федерального, регионального) проекта</t>
  </si>
  <si>
    <t>Наименование муниципальной программы</t>
  </si>
  <si>
    <t xml:space="preserve">Основное мероприятие </t>
  </si>
  <si>
    <t>Мероприятие</t>
  </si>
  <si>
    <t>Ответственный исполнитель на уровне РК</t>
  </si>
  <si>
    <t>ГРБС</t>
  </si>
  <si>
    <t>План</t>
  </si>
  <si>
    <t>в том числе</t>
  </si>
  <si>
    <t>Контрактация</t>
  </si>
  <si>
    <t>Не закреплено обязательствами</t>
  </si>
  <si>
    <t>Факт (Касса)</t>
  </si>
  <si>
    <t xml:space="preserve">Остаток </t>
  </si>
  <si>
    <t>% исп.</t>
  </si>
  <si>
    <t>Примечание</t>
  </si>
  <si>
    <t>№, дата</t>
  </si>
  <si>
    <t>Местный бюджет</t>
  </si>
  <si>
    <t>Республиканский бюджет</t>
  </si>
  <si>
    <t xml:space="preserve">Федеральный бюджет </t>
  </si>
  <si>
    <t>Всего</t>
  </si>
  <si>
    <t>%</t>
  </si>
  <si>
    <t>Федеральный проект "Региональная и местная дорожная сеть"
(региональный проект "Региональная и местная
дорожная сеть (Республика Коми)")</t>
  </si>
  <si>
    <t xml:space="preserve">Муниципальная программа "Развитие транспортной системы" </t>
  </si>
  <si>
    <t>Приведение в нормативное состояние улично-дорожной сети</t>
  </si>
  <si>
    <t xml:space="preserve">Ремонт улично-дорожной сети </t>
  </si>
  <si>
    <t>№ ИДЖ-1 от 14.02.2025
(в ред. ДС № 1 от 29.04.2025)</t>
  </si>
  <si>
    <t>Министерство строительства и жилищно-коммунального хозяйства РК</t>
  </si>
  <si>
    <t>УДИТиС АМО ГО "Сыктывкар"</t>
  </si>
  <si>
    <t>1) ул. Карьерная</t>
  </si>
  <si>
    <t>х</t>
  </si>
  <si>
    <t>СМР - до 30.09.2025</t>
  </si>
  <si>
    <t>Конт. № ЭА/2024-123  от 09.12.2024 м/ду МКП "ДХ" и  АО "КДК"</t>
  </si>
  <si>
    <t>2)  ул. Кирова (от ул. Кутузова до ул. Горького)</t>
  </si>
  <si>
    <t>3) ул. Жакова</t>
  </si>
  <si>
    <t>Конт № ЭА/2024-124  от 09.12.2024 м/ду МКП "ДХ" и ООО "Стройкомплект"</t>
  </si>
  <si>
    <t>4) ул. Орджоникидзе (от ул. Кирова до ул. Ленина)</t>
  </si>
  <si>
    <t>5) ул. Громова</t>
  </si>
  <si>
    <t>До 31.08.2025</t>
  </si>
  <si>
    <t>МК № 37/2024 от 06.05.2024 м/ду УДИТиС и ООО СПК "Темп-Дорстрой"</t>
  </si>
  <si>
    <t>6)  ул. Лесозаводская (от д.1 до ул. Корткеросской, от ул. Школьной до Почтового проезда)</t>
  </si>
  <si>
    <t>7) Октябрьский проспект (от ул. Печорская до ул. Чкалова)</t>
  </si>
  <si>
    <t>Конт. № ЭА/2025-11 от 14.02.2025 м/ду МКП "Дорожное хозяйство" и  ООО СПК "Темп-Дорстрой"</t>
  </si>
  <si>
    <t>8) Автомобильная дорога "Сыктывкар — Эжвинский район" (от ул. Печорская до ул. Малышева и от ул. Петрозаводская до ул. Ветеранов)</t>
  </si>
  <si>
    <t>Конт. № ЭА/2025-08 от 12.02.2025 м/ду МКП "ДХ" и ООО "Стройкомплект"</t>
  </si>
  <si>
    <t>9) Автомобильная дорога "Подъезд к с/т м. Дырнос"</t>
  </si>
  <si>
    <t>В настоящее время проводится проверка достоверности сметной стоимости. Планируемая дата объявления аукциона – 02.06.2025</t>
  </si>
  <si>
    <t>10) Автомобильная дорога "Сыктывкар - Эжвинский район" на участке от моста ч/р Човью до а/о Емваль-2</t>
  </si>
  <si>
    <t>Закупка объявлена 21.05.2025 на сумму 26,0 млн.руб. Подведение итогов - 02.06.2025</t>
  </si>
  <si>
    <t>АЭР МО ГО "Сыктывкар"</t>
  </si>
  <si>
    <t>11) ул. Мира (от пр.Бумажников  до ул. Маяковского)</t>
  </si>
  <si>
    <t>№ ЭА/2025-60 от 21.04.2025 м/ду ЭМУП "Жилкомхоз" и ООО "ДорИнвест"</t>
  </si>
  <si>
    <t>ИТОГО по федеральному проекту</t>
  </si>
  <si>
    <t>Федеральный проект "Формирование комфортной городской среды"
 (региональный проект "Формирование комфортной городской среды")</t>
  </si>
  <si>
    <t>Муниципальная программа "Развитие современной городской среды"</t>
  </si>
  <si>
    <t xml:space="preserve">Качественное улучшение состояния территорий
</t>
  </si>
  <si>
    <t>Благоустройство дворовых и общественных территорий</t>
  </si>
  <si>
    <t xml:space="preserve"> № 87701000-1-2025-013 от 22.01.2025</t>
  </si>
  <si>
    <t>УЖКХ АМО ГО "Сыктывкар"</t>
  </si>
  <si>
    <t>из них безвозмездные перечисления ТСЖ, ЖСК</t>
  </si>
  <si>
    <t>1) двор по Октябрьский пр., д. 124/1</t>
  </si>
  <si>
    <t>До 31.10.2025</t>
  </si>
  <si>
    <t>МК № 16-25 от 21.03.2025 м/ду УЖКХ и ООО "Стройкомплект"</t>
  </si>
  <si>
    <t>2) двор по ул. Петрозаводская, д. 56</t>
  </si>
  <si>
    <t>3) двор по ул. Карла Маркса, д. 224</t>
  </si>
  <si>
    <t>МК № 15-25 от 21.03.2025 м/ду УЖКХ и ООО "СТРОЙ-11"</t>
  </si>
  <si>
    <t>4) двор по ул. Морозова, д. 165</t>
  </si>
  <si>
    <t>5) двор по ул. Морозова, д. 35/1</t>
  </si>
  <si>
    <t xml:space="preserve">6) Городской сквер. Район пересечения ул. Снежная - Красноборская в п.г.т. В. Максаковка </t>
  </si>
  <si>
    <t>МК № 18-25 от 31.03.2025 м/ду УЖКХ и ООО "СТРОЙ-11"</t>
  </si>
  <si>
    <t xml:space="preserve">7) Мемориальный комплекс на прилегающей территории к памятнику участникам Великой Отечественной войны в п.г.т. Краснозатонский </t>
  </si>
  <si>
    <t>МК № 17-25 от 25.03.2025 м/ду УЖКХ и ООО "СТРОЙ-11"</t>
  </si>
  <si>
    <t>из них безвозмездные перечисления УК</t>
  </si>
  <si>
    <t>8) двор по  ул. Мира, д. 37</t>
  </si>
  <si>
    <t>МК № ЭА09-03/2025 от 24.03.2025 м/ду АЭР и ООО "Стройкомплект"</t>
  </si>
  <si>
    <t>9) двор по ул. Школьный пер., 7</t>
  </si>
  <si>
    <t>10) двор по ул. Школьный пер., 5</t>
  </si>
  <si>
    <t>11) двор по ул. Школьный пер., 9</t>
  </si>
  <si>
    <t>Федеральный проект "Модернизация коммунальной инфраструктуры"
(Региональный проект "Модернизация коммунальной инфраструктуры")</t>
  </si>
  <si>
    <t>Муниципальная программа "Жилищный фонд и коммунальное хозяйство"</t>
  </si>
  <si>
    <t>Строительство и реконструкция объектов коммунального хозяйства</t>
  </si>
  <si>
    <t>Напорный канализационный коллектор от п.г.т. Краснозатонский до ЛДК</t>
  </si>
  <si>
    <t>№ 87701000-1-2025-011 от 21.01.2025 (в ред. ДС № 87701000-1-2025-011/2 от 23.01.2025)</t>
  </si>
  <si>
    <t>УАГСиЗ АМО ГО "Сыктывкар"</t>
  </si>
  <si>
    <t>1) Напорный канализационный коллектор от п.г.т. Краснозатонский до ЛДК</t>
  </si>
  <si>
    <t>В рамках рабочего совещания получена информация о продлении сроков строительства до 2027 года.
Новые параметры объекта переданы в рабочем порядке в Министерство 24.02.2025. 
20.03.2025 в рабочем порядке получена информация об одобрении со стороны  Минстроя России заявки.</t>
  </si>
  <si>
    <t>ВСЕГО национальный проект "Инфраструктура для жизни"</t>
  </si>
  <si>
    <t xml:space="preserve">Федеральный проект "Россия – страна возможностей"
(региональный проект "Россия – страна возможностей")
</t>
  </si>
  <si>
    <t>Муниципальная программа "Развитие образования"</t>
  </si>
  <si>
    <t>Реализация отдельных мероприятий регионального проекта "Педагоги и наставники"</t>
  </si>
  <si>
    <t>Реализация программы комплексного развития молодежной политики в субъектах Российской Федерации "Регион для молодых"</t>
  </si>
  <si>
    <t xml:space="preserve">№ 87701000-1-2025-019 от 21.03.2025 </t>
  </si>
  <si>
    <t>Комитет по молодежной политике РК</t>
  </si>
  <si>
    <t>УО АМО ГО "Сыктывкар"</t>
  </si>
  <si>
    <t xml:space="preserve">Заключены договоры на приобретение расходных материалов для деятельности молодежных объединений на сумму 1871,1 тыс.руб.
Получены и оплачены расходные материалы для арт-гостиной на сумму 585,0 тыс. руб
По итогам конкурсных процедур на ремонтные работы 1 этажа определен подрядчик ИП Жиделев М. В.. 
Договор на сумму 18 469,2 тыс. руб. планируется заключить до 30 мая 2025 г.
Договор на ремонтные работы 2 этажа на сумму 7301,5 тыс.руб. будет заключен до 15 июня 2025 г.
В рамках реализации проекта на базе муниципального автономного учреждения «Молодежный центр г. Сыктывкара» будут созданы помещения для реализации молодежной политики, отвечающие требованиям, предъявляемым к молодежным центрам.
</t>
  </si>
  <si>
    <t>МАУ "Молодежный центр г. Сыктывкара"</t>
  </si>
  <si>
    <t xml:space="preserve">№ РДМ-1 от 23.05.2025 </t>
  </si>
  <si>
    <t>Заключение договорв на приобретение оборудования планируется до 30.06.2025</t>
  </si>
  <si>
    <t>Федеральный проект "Мы вместе (Воспитание гармонично развитой личности)" (региональный проект "Мы вместе (Воспитание гармонично развитой личности)")</t>
  </si>
  <si>
    <t>Реализация отдельных мероприятий регионального проекта "Мы вместе (Воспитание гармонично развитой личности)"</t>
  </si>
  <si>
    <t>Реализация практик поддержки добровольчества (волонтерства) по итогам проведения ежегодного Всероссийского конкурса лучших региональных практик поддержки и развития добровольчества (волонтерства) "Регион добрых дел"</t>
  </si>
  <si>
    <t>№ 87701000-12025-023 от 21.03.2026</t>
  </si>
  <si>
    <t>Планируется приобрести материалы и оборудование для муниципального автономного учреждения «Молодежный центр г. Сыктывкара».
Заключены договоры на реализацию мероприятий данного проекта на общую сумму 2695,4 тыс. руб.
Средства на реализацию мероприятий данного проекта доведены до МАУ «МЦ» 31 марта 2025 г. в полном объеме.</t>
  </si>
  <si>
    <t>Федеральный проект 
"Все лучшее детям"
 (региональный проект 
"Все лучшее детям")</t>
  </si>
  <si>
    <t>Реализация отдельных мероприятий регионального проекта "Все лучшее детям"</t>
  </si>
  <si>
    <t>Укрепление материально-технической базы и создание безопасных условий в организациях в сфере образования в Республике Коми</t>
  </si>
  <si>
    <t>№87701000-1-2025-008 от 21.01.2025</t>
  </si>
  <si>
    <t>Министерство образования и науки РК</t>
  </si>
  <si>
    <t>1) ГИМНАЗИЯ ИМЕНИ А.С.ПУШКИНА г. Сыктывкара</t>
  </si>
  <si>
    <t>Выполнение работ по капитальному ремонту зданий общеобразовательных организаций.
1,3 млн. руб. - экономия по результатам конкурсных процедур.
Министерство образования и науки Республики Коми в процессе решения вопроса об использовании остатка средств по результатам конкурсных процедур</t>
  </si>
  <si>
    <t>2) МАОУ СОШ №1</t>
  </si>
  <si>
    <t>3) МАОУ СОШ №36</t>
  </si>
  <si>
    <t>4) МАОУ СОШ №21</t>
  </si>
  <si>
    <t>5) МАОУ СОШ №22</t>
  </si>
  <si>
    <t>6) МАОУ СОШ №31</t>
  </si>
  <si>
    <t>7) МАОУ СОШ №38</t>
  </si>
  <si>
    <t>№ 09-1КАП/2025 от 21.01.2025</t>
  </si>
  <si>
    <t xml:space="preserve">Укрепление материально-технической базы и создание безопасных условий в организациях в сфере образования
</t>
  </si>
  <si>
    <t>3) МАОУ СОШ №21</t>
  </si>
  <si>
    <t>4) МАОУ СОШ №22</t>
  </si>
  <si>
    <t>5) МАОУ СОШ №31</t>
  </si>
  <si>
    <t>6) МАОУ СОШ №36</t>
  </si>
  <si>
    <t>Федеральный проект 
"Педагоги и наставники" (региональный проект 
"Педагоги и наставники")</t>
  </si>
  <si>
    <t xml:space="preserve">Обеспечение деятельности советников директора по воспитанию </t>
  </si>
  <si>
    <t>№ 87701000-1-2025-005 от 21.01.2025</t>
  </si>
  <si>
    <t>Региональный проект не требует контрактации (реализуется путем предоставления денежных выплат советникам директоров, классным руководителям)</t>
  </si>
  <si>
    <t>Обеспечение выплат ежемесячного денежного вознаграждения советникам директоров по воспитанию</t>
  </si>
  <si>
    <t>№ 87701000-1-2025-006 от 21.01.2025</t>
  </si>
  <si>
    <t>Ежемесячное денежное вознаграждение за классное руководство педагогическим работникам</t>
  </si>
  <si>
    <t>№ 87701000-1-2025-001 от 21.01.2025</t>
  </si>
  <si>
    <t>УДО  АМО ГО "Сыктывкар"</t>
  </si>
  <si>
    <t>ВСЕГО национальный проект "Молодежь и дети"</t>
  </si>
  <si>
    <t xml:space="preserve">Федеральный проект "Семейные ценности и инфраструктура культуры" 
 (региональный проект "Семейные ценности и инфраструктура культуры") </t>
  </si>
  <si>
    <t>Муниципальная программа "Развитие культуры, физической культуры и спорта"</t>
  </si>
  <si>
    <t>Реализация отдельных мероприятий регионального проекта "Семейные ценности и инфраструктура культуры"</t>
  </si>
  <si>
    <t>Создание модельных муниципальных библиотек</t>
  </si>
  <si>
    <t>№ 87701000-1-2025-009 от 28.01.2025</t>
  </si>
  <si>
    <t>Министерство культуры и архивного дела РК</t>
  </si>
  <si>
    <t>УК АМО ГО "Сыктывкар"</t>
  </si>
  <si>
    <t>МБУК "ЦБС" Библиотека – филиал № 20 «Сыктывкар», расположенной по адресу: г. Сыктывкар, Октябрьский пр., д. 118</t>
  </si>
  <si>
    <t xml:space="preserve">Создание модельной библиотеки на базе библиотеки – филиала № 20 МБУК «Централизованная библиотечная система» (расположенной по адресу: г. Сыктывкар, Октябрьский пр., д. 118). Планируется проведение текущего ремонта библиотеки, приобретение офисного и  интерактивного оборудования, мебели, книг.
</t>
  </si>
  <si>
    <t>1)Текущий ремонт помещений библиотеки</t>
  </si>
  <si>
    <t xml:space="preserve">2)Изготовление корпусной мебели по индивидуальному заказу </t>
  </si>
  <si>
    <t>3)Предоставление образовательных услуг по программе дополнительного профессионального образования</t>
  </si>
  <si>
    <t xml:space="preserve">4) Поставка компьютерного оборудования, интерактивного оборудования и оргтехники </t>
  </si>
  <si>
    <t xml:space="preserve">5) Поставка игр </t>
  </si>
  <si>
    <t xml:space="preserve">6)Поставка книг </t>
  </si>
  <si>
    <t xml:space="preserve">7) Интерактивный киоск </t>
  </si>
  <si>
    <t xml:space="preserve">8) Брейн-система </t>
  </si>
  <si>
    <t xml:space="preserve">Мероприятие по оснащению детских школ искусств музыкальными инструментами и оборудованием </t>
  </si>
  <si>
    <t>№ 87701000-1-2025-016 от 11.02.2025</t>
  </si>
  <si>
    <t>МБУДО "Детская музыкальная школа пгт. В. Максаковка" (6 контрактов)</t>
  </si>
  <si>
    <t>Приобретено 2 баяна, 1 домра,1 комплект музыкального оборудования, 1 методическое пособие и  3 пианино 
(23.05.2025 поставка завершена )</t>
  </si>
  <si>
    <t>ВСЕГО национальный проект "Семья"</t>
  </si>
  <si>
    <t>ВСЕГО: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</si>
</sst>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0.0%"/>
    <numFmt numFmtId="165" formatCode="#,##0.00&quot;р.&quot;"/>
    <numFmt numFmtId="166" formatCode="#,##0.0,"/>
    <numFmt numFmtId="167" formatCode="#,##0.00,"/>
  </numFmts>
  <fonts count="26" x14ac:knownFonts="1">
    <font>
      <sz val="11"/>
      <color theme="1"/>
      <name val="Calibri"/>
      <family val="2"/>
      <charset val="204"/>
      <scheme val="minor"/>
    </font>
    <font>
      <sz val="11"/>
      <color theme="1"/>
      <name val="Calibri"/>
      <family val="2"/>
      <charset val="204"/>
      <scheme val="minor"/>
    </font>
    <font>
      <sz val="10"/>
      <name val="Arial"/>
      <family val="2"/>
      <charset val="204"/>
    </font>
    <font>
      <b/>
      <sz val="14"/>
      <name val="Times New Roman"/>
      <family val="1"/>
      <charset val="204"/>
    </font>
    <font>
      <sz val="14"/>
      <name val="Calibri"/>
      <family val="2"/>
      <charset val="204"/>
      <scheme val="minor"/>
    </font>
    <font>
      <sz val="14"/>
      <name val="Times New Roman"/>
      <family val="1"/>
      <charset val="204"/>
    </font>
    <font>
      <sz val="11"/>
      <color theme="1"/>
      <name val="Calibri"/>
      <family val="2"/>
      <scheme val="minor"/>
    </font>
    <font>
      <i/>
      <sz val="12"/>
      <name val="Times New Roman"/>
      <family val="1"/>
      <charset val="204"/>
    </font>
    <font>
      <b/>
      <sz val="14"/>
      <name val="Calibri"/>
      <family val="2"/>
      <charset val="204"/>
      <scheme val="minor"/>
    </font>
    <font>
      <i/>
      <sz val="14"/>
      <name val="Times New Roman"/>
      <family val="1"/>
      <charset val="204"/>
    </font>
    <font>
      <sz val="11"/>
      <name val="Times New Roman"/>
      <family val="1"/>
      <charset val="204"/>
    </font>
    <font>
      <sz val="12"/>
      <name val="Times New Roman"/>
      <family val="1"/>
      <charset val="204"/>
    </font>
    <font>
      <b/>
      <i/>
      <sz val="12"/>
      <name val="Times New Roman"/>
      <family val="1"/>
      <charset val="204"/>
    </font>
    <font>
      <i/>
      <sz val="10"/>
      <name val="Times New Roman"/>
      <family val="1"/>
      <charset val="204"/>
    </font>
    <font>
      <b/>
      <i/>
      <sz val="10"/>
      <name val="Times New Roman"/>
      <family val="1"/>
      <charset val="204"/>
    </font>
    <font>
      <i/>
      <sz val="14"/>
      <name val="Calibri"/>
      <family val="2"/>
      <charset val="204"/>
      <scheme val="minor"/>
    </font>
    <font>
      <sz val="12"/>
      <name val="Calibri"/>
      <family val="2"/>
      <charset val="204"/>
      <scheme val="minor"/>
    </font>
    <font>
      <sz val="9"/>
      <name val="Tahoma"/>
      <family val="2"/>
      <charset val="204"/>
    </font>
    <font>
      <sz val="11"/>
      <name val="Calibri"/>
      <family val="2"/>
      <charset val="204"/>
      <scheme val="minor"/>
    </font>
    <font>
      <b/>
      <sz val="17"/>
      <name val="Times New Roman"/>
      <family val="1"/>
      <charset val="204"/>
    </font>
    <font>
      <sz val="17"/>
      <name val="Times New Roman"/>
      <family val="1"/>
      <charset val="204"/>
    </font>
    <font>
      <b/>
      <sz val="11"/>
      <color rgb="FF000000"/>
      <name val="Arial"/>
      <family val="2"/>
      <charset val="204"/>
    </font>
    <font>
      <sz val="11"/>
      <name val="Calibri"/>
      <family val="2"/>
      <scheme val="minor"/>
    </font>
    <font>
      <sz val="10"/>
      <color rgb="FF000000"/>
      <name val="Arial Cyr"/>
    </font>
    <font>
      <sz val="10"/>
      <color rgb="FF000000"/>
      <name val="Arial"/>
      <family val="2"/>
      <charset val="204"/>
    </font>
    <font>
      <b/>
      <sz val="10"/>
      <color rgb="FF000000"/>
      <name val="Arial"/>
      <family val="2"/>
      <charset val="204"/>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FF"/>
        <bgColor rgb="FF000000"/>
      </patternFill>
    </fill>
    <fill>
      <patternFill patternType="solid">
        <fgColor theme="4" tint="0.59999389629810485"/>
        <bgColor indexed="64"/>
      </patternFill>
    </fill>
    <fill>
      <patternFill patternType="solid">
        <fgColor rgb="FFF3F3F3"/>
        <bgColor rgb="FFF3F3F3"/>
      </patternFill>
    </fill>
    <fill>
      <patternFill patternType="solid">
        <fgColor rgb="FFFFFF00"/>
        <bgColor indexed="64"/>
      </patternFill>
    </fill>
    <fill>
      <patternFill patternType="solid">
        <fgColor rgb="FFFFD5AB"/>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rgb="FFD7D7D7"/>
      </left>
      <right style="thin">
        <color rgb="FFD7D7D7"/>
      </right>
      <top style="thin">
        <color rgb="FFD7D7D7"/>
      </top>
      <bottom style="thin">
        <color rgb="FFD7D7D7"/>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rgb="FFFAC090"/>
      </right>
      <top style="medium">
        <color rgb="FFFAC090"/>
      </top>
      <bottom style="medium">
        <color rgb="FFFAC090"/>
      </bottom>
      <diagonal/>
    </border>
    <border>
      <left/>
      <right/>
      <top style="medium">
        <color rgb="FFFAC090"/>
      </top>
      <bottom style="medium">
        <color rgb="FFFAC090"/>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
      <left style="thin">
        <color rgb="FFD9D9D9"/>
      </left>
      <right style="thin">
        <color rgb="FFD9D9D9"/>
      </right>
      <top style="thin">
        <color rgb="FFD9D9D9"/>
      </top>
      <bottom style="thin">
        <color rgb="FFA6A6A6"/>
      </bottom>
      <diagonal/>
    </border>
    <border>
      <left style="thin">
        <color rgb="FF000000"/>
      </left>
      <right style="thin">
        <color rgb="FF000000"/>
      </right>
      <top style="thin">
        <color rgb="FF000000"/>
      </top>
      <bottom style="thin">
        <color rgb="FF000000"/>
      </bottom>
      <diagonal/>
    </border>
  </borders>
  <cellStyleXfs count="2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43" fontId="6" fillId="0" borderId="0" applyFont="0" applyFill="0" applyBorder="0" applyAlignment="0" applyProtection="0"/>
    <xf numFmtId="4" fontId="21" fillId="9" borderId="15">
      <alignment horizontal="right" shrinkToFit="1"/>
    </xf>
    <xf numFmtId="0" fontId="22" fillId="0" borderId="0"/>
    <xf numFmtId="0" fontId="22" fillId="0" borderId="0"/>
    <xf numFmtId="4" fontId="21" fillId="9" borderId="16">
      <alignment horizontal="right" shrinkToFit="1"/>
    </xf>
    <xf numFmtId="4" fontId="21" fillId="9" borderId="15">
      <alignment horizontal="right" shrinkToFit="1"/>
    </xf>
    <xf numFmtId="49" fontId="23" fillId="0" borderId="17">
      <alignment horizontal="center" vertical="top" shrinkToFit="1"/>
    </xf>
    <xf numFmtId="49" fontId="24" fillId="0" borderId="18">
      <alignment horizontal="center" vertical="top" shrinkToFit="1"/>
    </xf>
    <xf numFmtId="0" fontId="24" fillId="0" borderId="18">
      <alignment horizontal="left" vertical="top" wrapText="1"/>
    </xf>
    <xf numFmtId="4" fontId="24" fillId="0" borderId="18">
      <alignment horizontal="right" vertical="top" shrinkToFit="1"/>
    </xf>
    <xf numFmtId="4" fontId="24" fillId="0" borderId="19">
      <alignment horizontal="right" vertical="top" shrinkToFit="1"/>
    </xf>
    <xf numFmtId="4" fontId="24" fillId="0" borderId="18">
      <alignment horizontal="right" vertical="top" shrinkToFit="1"/>
    </xf>
    <xf numFmtId="0" fontId="24" fillId="0" borderId="0">
      <alignment horizontal="right" vertical="top" wrapText="1"/>
    </xf>
    <xf numFmtId="0" fontId="24" fillId="0" borderId="0"/>
    <xf numFmtId="0" fontId="24" fillId="0" borderId="0"/>
    <xf numFmtId="0" fontId="22" fillId="0" borderId="0"/>
    <xf numFmtId="49" fontId="25" fillId="0" borderId="20">
      <alignment horizontal="center" vertical="center" wrapText="1"/>
    </xf>
    <xf numFmtId="4" fontId="25" fillId="9" borderId="21">
      <alignment horizontal="right" shrinkToFit="1"/>
    </xf>
    <xf numFmtId="0" fontId="1" fillId="0" borderId="0"/>
    <xf numFmtId="9" fontId="6" fillId="0" borderId="0" applyFont="0" applyFill="0" applyBorder="0" applyAlignment="0" applyProtection="0"/>
  </cellStyleXfs>
  <cellXfs count="138">
    <xf numFmtId="0" fontId="0" fillId="0" borderId="0" xfId="0"/>
    <xf numFmtId="0" fontId="4" fillId="0" borderId="0" xfId="0" applyFont="1"/>
    <xf numFmtId="0" fontId="3" fillId="0" borderId="0" xfId="3" applyFont="1" applyBorder="1" applyAlignment="1">
      <alignment horizontal="center" vertical="top" wrapText="1"/>
    </xf>
    <xf numFmtId="0" fontId="3" fillId="0" borderId="1" xfId="3" applyFont="1" applyBorder="1" applyAlignment="1">
      <alignment horizontal="center" vertical="top" wrapText="1"/>
    </xf>
    <xf numFmtId="164" fontId="3" fillId="0" borderId="0" xfId="3" applyNumberFormat="1" applyFont="1" applyBorder="1" applyAlignment="1">
      <alignment horizontal="center" vertical="top" wrapText="1"/>
    </xf>
    <xf numFmtId="0" fontId="5" fillId="0" borderId="0" xfId="3" applyFont="1" applyAlignment="1">
      <alignment vertical="top"/>
    </xf>
    <xf numFmtId="49" fontId="5" fillId="0" borderId="2" xfId="3" applyNumberFormat="1" applyFont="1" applyBorder="1" applyAlignment="1">
      <alignment vertical="center" wrapText="1"/>
    </xf>
    <xf numFmtId="49" fontId="5" fillId="0" borderId="2" xfId="3" applyNumberFormat="1" applyFont="1" applyBorder="1" applyAlignment="1">
      <alignment horizontal="center" vertical="center" wrapText="1"/>
    </xf>
    <xf numFmtId="4" fontId="5" fillId="0" borderId="2" xfId="4" applyNumberFormat="1" applyFont="1" applyBorder="1" applyAlignment="1">
      <alignment horizontal="center" vertical="center" wrapText="1"/>
    </xf>
    <xf numFmtId="164" fontId="5" fillId="0" borderId="2" xfId="4" applyNumberFormat="1" applyFont="1" applyBorder="1" applyAlignment="1">
      <alignment horizontal="center" vertical="center" wrapText="1"/>
    </xf>
    <xf numFmtId="49" fontId="5" fillId="0" borderId="2" xfId="3" applyNumberFormat="1" applyFont="1" applyFill="1" applyBorder="1" applyAlignment="1">
      <alignment vertical="center" wrapText="1"/>
    </xf>
    <xf numFmtId="166" fontId="5" fillId="0" borderId="2" xfId="0" applyNumberFormat="1" applyFont="1" applyFill="1" applyBorder="1" applyAlignment="1" applyProtection="1">
      <alignment horizontal="center" vertical="center" wrapText="1"/>
      <protection locked="0"/>
    </xf>
    <xf numFmtId="167" fontId="5" fillId="0" borderId="2" xfId="0" applyNumberFormat="1" applyFont="1" applyFill="1" applyBorder="1" applyAlignment="1" applyProtection="1">
      <alignment horizontal="center" vertical="center" wrapText="1"/>
      <protection locked="0"/>
    </xf>
    <xf numFmtId="164" fontId="5" fillId="0" borderId="2" xfId="3" applyNumberFormat="1" applyFont="1" applyFill="1" applyBorder="1" applyAlignment="1">
      <alignment horizontal="center" vertical="center" wrapText="1"/>
    </xf>
    <xf numFmtId="164" fontId="5" fillId="0" borderId="2" xfId="2" applyNumberFormat="1" applyFont="1" applyFill="1" applyBorder="1" applyAlignment="1">
      <alignment horizontal="center" vertical="center" wrapText="1"/>
    </xf>
    <xf numFmtId="43" fontId="7" fillId="3" borderId="3" xfId="1" applyFont="1" applyFill="1" applyBorder="1" applyAlignment="1">
      <alignment vertical="top"/>
    </xf>
    <xf numFmtId="43" fontId="8" fillId="0" borderId="0" xfId="1" applyFont="1"/>
    <xf numFmtId="0" fontId="8" fillId="0" borderId="0" xfId="0" applyFont="1"/>
    <xf numFmtId="49" fontId="7" fillId="0" borderId="2" xfId="3" applyNumberFormat="1" applyFont="1" applyFill="1" applyBorder="1" applyAlignment="1">
      <alignment horizontal="left" vertical="center" wrapText="1"/>
    </xf>
    <xf numFmtId="4" fontId="7" fillId="0" borderId="2" xfId="3" applyNumberFormat="1" applyFont="1" applyFill="1" applyBorder="1" applyAlignment="1">
      <alignment horizontal="center" vertical="center" wrapText="1"/>
    </xf>
    <xf numFmtId="167" fontId="7" fillId="0" borderId="2" xfId="0" applyNumberFormat="1" applyFont="1" applyFill="1" applyBorder="1" applyAlignment="1" applyProtection="1">
      <alignment horizontal="center" vertical="center" wrapText="1"/>
      <protection locked="0"/>
    </xf>
    <xf numFmtId="164" fontId="7" fillId="0" borderId="2" xfId="3" applyNumberFormat="1" applyFont="1" applyFill="1" applyBorder="1" applyAlignment="1">
      <alignment horizontal="center" vertical="center" wrapText="1"/>
    </xf>
    <xf numFmtId="166" fontId="7" fillId="0" borderId="2" xfId="0" applyNumberFormat="1" applyFont="1" applyFill="1" applyBorder="1" applyAlignment="1" applyProtection="1">
      <alignment horizontal="center" vertical="center" wrapText="1"/>
      <protection locked="0"/>
    </xf>
    <xf numFmtId="164" fontId="9" fillId="0" borderId="2" xfId="2" applyNumberFormat="1" applyFont="1" applyFill="1" applyBorder="1" applyAlignment="1">
      <alignment horizontal="center" vertical="center" wrapText="1"/>
    </xf>
    <xf numFmtId="49" fontId="7" fillId="2" borderId="4" xfId="3" applyNumberFormat="1" applyFont="1" applyFill="1" applyBorder="1" applyAlignment="1">
      <alignment horizontal="left" vertical="center" wrapText="1"/>
    </xf>
    <xf numFmtId="49" fontId="10" fillId="0" borderId="2" xfId="3" applyNumberFormat="1" applyFont="1" applyFill="1" applyBorder="1" applyAlignment="1">
      <alignment horizontal="right" vertical="center" wrapText="1"/>
    </xf>
    <xf numFmtId="4" fontId="10" fillId="0" borderId="2" xfId="3" applyNumberFormat="1" applyFont="1" applyFill="1" applyBorder="1" applyAlignment="1">
      <alignment horizontal="right" vertical="center" wrapText="1"/>
    </xf>
    <xf numFmtId="167" fontId="10" fillId="0" borderId="2" xfId="0" applyNumberFormat="1" applyFont="1" applyFill="1" applyBorder="1" applyAlignment="1" applyProtection="1">
      <alignment horizontal="right" vertical="center" wrapText="1"/>
      <protection locked="0"/>
    </xf>
    <xf numFmtId="164" fontId="10" fillId="0" borderId="2" xfId="3" applyNumberFormat="1" applyFont="1" applyFill="1" applyBorder="1" applyAlignment="1">
      <alignment horizontal="right" vertical="center" wrapText="1"/>
    </xf>
    <xf numFmtId="166" fontId="10" fillId="0" borderId="2" xfId="0" applyNumberFormat="1" applyFont="1" applyFill="1" applyBorder="1" applyAlignment="1" applyProtection="1">
      <alignment horizontal="right" vertical="center" wrapText="1"/>
      <protection locked="0"/>
    </xf>
    <xf numFmtId="164" fontId="10" fillId="0" borderId="2" xfId="2" applyNumberFormat="1" applyFont="1" applyFill="1" applyBorder="1" applyAlignment="1">
      <alignment horizontal="right" vertical="center" wrapText="1"/>
    </xf>
    <xf numFmtId="43" fontId="7" fillId="0" borderId="4" xfId="1" applyFont="1" applyFill="1" applyBorder="1" applyAlignment="1">
      <alignment horizontal="left" vertical="top"/>
    </xf>
    <xf numFmtId="49" fontId="11" fillId="0" borderId="2" xfId="3" applyNumberFormat="1" applyFont="1" applyFill="1" applyBorder="1" applyAlignment="1">
      <alignment horizontal="left" vertical="center" wrapText="1"/>
    </xf>
    <xf numFmtId="4" fontId="11" fillId="0" borderId="2" xfId="3" applyNumberFormat="1" applyFont="1" applyFill="1" applyBorder="1" applyAlignment="1">
      <alignment horizontal="center" vertical="center" wrapText="1"/>
    </xf>
    <xf numFmtId="167" fontId="11" fillId="0" borderId="2" xfId="0" applyNumberFormat="1" applyFont="1" applyFill="1" applyBorder="1" applyAlignment="1" applyProtection="1">
      <alignment horizontal="center" vertical="center" wrapText="1"/>
      <protection locked="0"/>
    </xf>
    <xf numFmtId="164" fontId="11" fillId="0" borderId="2" xfId="3" applyNumberFormat="1" applyFont="1" applyFill="1" applyBorder="1" applyAlignment="1">
      <alignment horizontal="center" vertical="center" wrapText="1"/>
    </xf>
    <xf numFmtId="166" fontId="11" fillId="0" borderId="2" xfId="0" applyNumberFormat="1" applyFont="1" applyFill="1" applyBorder="1" applyAlignment="1" applyProtection="1">
      <alignment horizontal="center" vertical="center" wrapText="1"/>
      <protection locked="0"/>
    </xf>
    <xf numFmtId="49" fontId="7" fillId="2" borderId="4" xfId="3" applyNumberFormat="1" applyFont="1" applyFill="1" applyBorder="1" applyAlignment="1">
      <alignment horizontal="right" vertical="center" wrapText="1"/>
    </xf>
    <xf numFmtId="49" fontId="7" fillId="0" borderId="4" xfId="3" applyNumberFormat="1" applyFont="1" applyFill="1" applyBorder="1" applyAlignment="1">
      <alignment horizontal="left" vertical="center" wrapText="1"/>
    </xf>
    <xf numFmtId="43" fontId="7" fillId="3" borderId="4" xfId="1" applyFont="1" applyFill="1" applyBorder="1" applyAlignment="1">
      <alignment vertical="top"/>
    </xf>
    <xf numFmtId="49" fontId="7" fillId="2" borderId="2" xfId="3" applyNumberFormat="1" applyFont="1" applyFill="1" applyBorder="1" applyAlignment="1">
      <alignment horizontal="left" vertical="center" wrapText="1"/>
    </xf>
    <xf numFmtId="0" fontId="5" fillId="0" borderId="2" xfId="3" applyFont="1" applyFill="1" applyBorder="1" applyAlignment="1">
      <alignment horizontal="center" vertical="center"/>
    </xf>
    <xf numFmtId="49" fontId="11" fillId="2" borderId="2" xfId="3" applyNumberFormat="1" applyFont="1" applyFill="1" applyBorder="1" applyAlignment="1">
      <alignment horizontal="left" vertical="center" wrapText="1"/>
    </xf>
    <xf numFmtId="43" fontId="12" fillId="0" borderId="5" xfId="1" applyFont="1" applyFill="1" applyBorder="1" applyAlignment="1">
      <alignment vertical="top"/>
    </xf>
    <xf numFmtId="166" fontId="3" fillId="4" borderId="2" xfId="0" applyNumberFormat="1" applyFont="1" applyFill="1" applyBorder="1" applyAlignment="1" applyProtection="1">
      <alignment horizontal="center" vertical="center" wrapText="1"/>
      <protection locked="0"/>
    </xf>
    <xf numFmtId="167" fontId="3" fillId="4" borderId="2" xfId="0" applyNumberFormat="1" applyFont="1" applyFill="1" applyBorder="1" applyAlignment="1" applyProtection="1">
      <alignment horizontal="center" vertical="center" wrapText="1"/>
      <protection locked="0"/>
    </xf>
    <xf numFmtId="164" fontId="3" fillId="4" borderId="2" xfId="2" applyNumberFormat="1" applyFont="1" applyFill="1" applyBorder="1" applyAlignment="1">
      <alignment horizontal="center" vertical="center" wrapText="1"/>
    </xf>
    <xf numFmtId="166" fontId="12" fillId="4" borderId="2" xfId="0" applyNumberFormat="1" applyFont="1" applyFill="1" applyBorder="1" applyAlignment="1" applyProtection="1">
      <alignment horizontal="center" vertical="center" wrapText="1"/>
      <protection locked="0"/>
    </xf>
    <xf numFmtId="43" fontId="7" fillId="3" borderId="2" xfId="1" applyFont="1" applyFill="1" applyBorder="1" applyAlignment="1">
      <alignment vertical="top"/>
    </xf>
    <xf numFmtId="49" fontId="13" fillId="2" borderId="2" xfId="3" applyNumberFormat="1" applyFont="1" applyFill="1" applyBorder="1" applyAlignment="1">
      <alignment horizontal="left" vertical="center" wrapText="1"/>
    </xf>
    <xf numFmtId="166" fontId="14" fillId="0" borderId="2" xfId="0" applyNumberFormat="1" applyFont="1" applyFill="1" applyBorder="1" applyAlignment="1" applyProtection="1">
      <alignment horizontal="right" vertical="center" wrapText="1"/>
      <protection locked="0"/>
    </xf>
    <xf numFmtId="164" fontId="14" fillId="0" borderId="2" xfId="3" applyNumberFormat="1" applyFont="1" applyFill="1" applyBorder="1" applyAlignment="1">
      <alignment horizontal="right" vertical="center" wrapText="1"/>
    </xf>
    <xf numFmtId="164" fontId="14" fillId="0" borderId="2" xfId="2" applyNumberFormat="1" applyFont="1" applyFill="1" applyBorder="1" applyAlignment="1">
      <alignment horizontal="right" vertical="center" wrapText="1"/>
    </xf>
    <xf numFmtId="43" fontId="7" fillId="0" borderId="2" xfId="1" applyFont="1" applyFill="1" applyBorder="1" applyAlignment="1">
      <alignment vertical="top"/>
    </xf>
    <xf numFmtId="49" fontId="7" fillId="2" borderId="2" xfId="3" applyNumberFormat="1" applyFont="1" applyFill="1" applyBorder="1" applyAlignment="1">
      <alignment vertical="center" wrapText="1"/>
    </xf>
    <xf numFmtId="164" fontId="7" fillId="0" borderId="2" xfId="2" applyNumberFormat="1" applyFont="1" applyFill="1" applyBorder="1" applyAlignment="1">
      <alignment horizontal="center" vertical="center" wrapText="1"/>
    </xf>
    <xf numFmtId="43" fontId="7" fillId="0" borderId="6" xfId="1" applyFont="1" applyFill="1" applyBorder="1" applyAlignment="1">
      <alignment vertical="center" wrapText="1"/>
    </xf>
    <xf numFmtId="49" fontId="7" fillId="5" borderId="2" xfId="0" applyNumberFormat="1" applyFont="1" applyFill="1" applyBorder="1" applyAlignment="1">
      <alignment horizontal="left" vertical="center" wrapText="1"/>
    </xf>
    <xf numFmtId="0" fontId="15" fillId="0" borderId="0" xfId="0" applyFont="1"/>
    <xf numFmtId="43" fontId="7" fillId="0" borderId="7" xfId="1" applyFont="1" applyFill="1" applyBorder="1" applyAlignment="1">
      <alignment vertical="center" wrapText="1"/>
    </xf>
    <xf numFmtId="0" fontId="16" fillId="0" borderId="0" xfId="0" applyFont="1"/>
    <xf numFmtId="43" fontId="7" fillId="0" borderId="2" xfId="1" applyFont="1" applyFill="1" applyBorder="1" applyAlignment="1">
      <alignment vertical="center" wrapText="1"/>
    </xf>
    <xf numFmtId="164" fontId="11" fillId="0" borderId="2" xfId="2" applyNumberFormat="1" applyFont="1" applyFill="1" applyBorder="1" applyAlignment="1">
      <alignment horizontal="center" vertical="center" wrapText="1"/>
    </xf>
    <xf numFmtId="43" fontId="7" fillId="0" borderId="8" xfId="1" applyFont="1" applyFill="1" applyBorder="1" applyAlignment="1">
      <alignment vertical="center" wrapText="1"/>
    </xf>
    <xf numFmtId="49" fontId="3" fillId="0" borderId="2" xfId="3" applyNumberFormat="1" applyFont="1" applyFill="1" applyBorder="1" applyAlignment="1" applyProtection="1">
      <alignment horizontal="center" vertical="top" wrapText="1"/>
    </xf>
    <xf numFmtId="0" fontId="7" fillId="3" borderId="9" xfId="1" applyNumberFormat="1" applyFont="1" applyFill="1" applyBorder="1" applyAlignment="1">
      <alignment horizontal="left" vertical="top" wrapText="1"/>
    </xf>
    <xf numFmtId="0" fontId="7" fillId="2" borderId="8" xfId="3" applyNumberFormat="1" applyFont="1" applyFill="1" applyBorder="1" applyAlignment="1">
      <alignment horizontal="left" vertical="center" wrapText="1"/>
    </xf>
    <xf numFmtId="166" fontId="3" fillId="6" borderId="2" xfId="0" applyNumberFormat="1" applyFont="1" applyFill="1" applyBorder="1" applyAlignment="1" applyProtection="1">
      <alignment horizontal="center" vertical="center" wrapText="1"/>
      <protection locked="0"/>
    </xf>
    <xf numFmtId="164" fontId="3" fillId="6" borderId="2" xfId="2" applyNumberFormat="1" applyFont="1" applyFill="1" applyBorder="1" applyAlignment="1" applyProtection="1">
      <alignment horizontal="center" vertical="center" wrapText="1"/>
      <protection locked="0"/>
    </xf>
    <xf numFmtId="164" fontId="3" fillId="6" borderId="2" xfId="2" applyNumberFormat="1" applyFont="1" applyFill="1" applyBorder="1" applyAlignment="1">
      <alignment horizontal="center" vertical="center" wrapText="1"/>
    </xf>
    <xf numFmtId="43" fontId="12" fillId="6" borderId="2" xfId="1" applyFont="1" applyFill="1" applyBorder="1" applyAlignment="1">
      <alignment vertical="top"/>
    </xf>
    <xf numFmtId="166" fontId="9" fillId="0" borderId="2" xfId="4" applyNumberFormat="1" applyFont="1" applyFill="1" applyBorder="1" applyAlignment="1" applyProtection="1">
      <alignment horizontal="center" vertical="center" wrapText="1"/>
      <protection locked="0"/>
    </xf>
    <xf numFmtId="4" fontId="17" fillId="7" borderId="11" xfId="0" applyNumberFormat="1" applyFont="1" applyFill="1" applyBorder="1" applyAlignment="1">
      <alignment vertical="center" wrapText="1"/>
    </xf>
    <xf numFmtId="4" fontId="17" fillId="7" borderId="0" xfId="0" applyNumberFormat="1" applyFont="1" applyFill="1" applyBorder="1" applyAlignment="1">
      <alignment vertical="center" wrapText="1"/>
    </xf>
    <xf numFmtId="166" fontId="4" fillId="0" borderId="0" xfId="0" applyNumberFormat="1" applyFont="1"/>
    <xf numFmtId="43" fontId="12" fillId="4" borderId="2" xfId="1" applyFont="1" applyFill="1" applyBorder="1" applyAlignment="1">
      <alignment vertical="top"/>
    </xf>
    <xf numFmtId="43" fontId="7" fillId="3" borderId="9" xfId="1" applyFont="1" applyFill="1" applyBorder="1" applyAlignment="1">
      <alignment vertical="top"/>
    </xf>
    <xf numFmtId="4" fontId="18" fillId="0" borderId="0" xfId="0" applyNumberFormat="1" applyFont="1" applyProtection="1">
      <protection locked="0"/>
    </xf>
    <xf numFmtId="43" fontId="7" fillId="3" borderId="4" xfId="5" applyFont="1" applyFill="1" applyBorder="1" applyAlignment="1">
      <alignment vertical="top"/>
    </xf>
    <xf numFmtId="11" fontId="3" fillId="0" borderId="2" xfId="3" applyNumberFormat="1" applyFont="1" applyFill="1" applyBorder="1" applyAlignment="1">
      <alignment horizontal="center" vertical="top" wrapText="1"/>
    </xf>
    <xf numFmtId="49" fontId="5" fillId="2" borderId="2" xfId="3" applyNumberFormat="1" applyFont="1" applyFill="1" applyBorder="1" applyAlignment="1">
      <alignment horizontal="center" vertical="top" wrapText="1"/>
    </xf>
    <xf numFmtId="0" fontId="3" fillId="0" borderId="2" xfId="0" applyFont="1" applyFill="1" applyBorder="1" applyAlignment="1">
      <alignment horizontal="center" vertical="top" wrapText="1"/>
    </xf>
    <xf numFmtId="43" fontId="12" fillId="4" borderId="4" xfId="1" applyFont="1" applyFill="1" applyBorder="1" applyAlignment="1">
      <alignment vertical="top"/>
    </xf>
    <xf numFmtId="49" fontId="5" fillId="0" borderId="2" xfId="3" applyNumberFormat="1" applyFont="1" applyFill="1" applyBorder="1" applyAlignment="1">
      <alignment horizontal="left" vertical="center" wrapText="1"/>
    </xf>
    <xf numFmtId="0" fontId="7" fillId="0" borderId="2" xfId="1" applyNumberFormat="1" applyFont="1" applyFill="1" applyBorder="1" applyAlignment="1">
      <alignment horizontal="left" vertical="top" wrapText="1"/>
    </xf>
    <xf numFmtId="49" fontId="9" fillId="0" borderId="2" xfId="3" applyNumberFormat="1" applyFont="1" applyFill="1" applyBorder="1" applyAlignment="1">
      <alignment horizontal="left" vertical="center" wrapText="1"/>
    </xf>
    <xf numFmtId="166" fontId="9" fillId="0" borderId="2" xfId="0" applyNumberFormat="1" applyFont="1" applyFill="1" applyBorder="1" applyAlignment="1" applyProtection="1">
      <alignment horizontal="center" vertical="center" wrapText="1"/>
      <protection locked="0"/>
    </xf>
    <xf numFmtId="49" fontId="9" fillId="0" borderId="2" xfId="3" applyNumberFormat="1" applyFont="1" applyFill="1" applyBorder="1" applyAlignment="1">
      <alignment vertical="center" wrapText="1"/>
    </xf>
    <xf numFmtId="0" fontId="7" fillId="0" borderId="0" xfId="0" applyFont="1" applyAlignment="1">
      <alignment vertical="top" wrapText="1"/>
    </xf>
    <xf numFmtId="164" fontId="3" fillId="4" borderId="2" xfId="2" applyNumberFormat="1" applyFont="1" applyFill="1" applyBorder="1" applyAlignment="1" applyProtection="1">
      <alignment horizontal="center" vertical="center" wrapText="1"/>
      <protection locked="0"/>
    </xf>
    <xf numFmtId="43" fontId="12" fillId="6" borderId="14" xfId="1" applyFont="1" applyFill="1" applyBorder="1" applyAlignment="1">
      <alignment vertical="top"/>
    </xf>
    <xf numFmtId="166" fontId="19" fillId="8" borderId="2" xfId="0" applyNumberFormat="1" applyFont="1" applyFill="1" applyBorder="1" applyAlignment="1" applyProtection="1">
      <alignment horizontal="center" vertical="center" wrapText="1"/>
      <protection locked="0"/>
    </xf>
    <xf numFmtId="164" fontId="19" fillId="8" borderId="2" xfId="2" applyNumberFormat="1" applyFont="1" applyFill="1" applyBorder="1" applyAlignment="1" applyProtection="1">
      <alignment horizontal="center" vertical="center" wrapText="1"/>
      <protection locked="0"/>
    </xf>
    <xf numFmtId="166" fontId="12" fillId="8" borderId="7" xfId="0" applyNumberFormat="1" applyFont="1" applyFill="1" applyBorder="1" applyAlignment="1" applyProtection="1">
      <alignment horizontal="center" vertical="center" wrapText="1"/>
      <protection locked="0"/>
    </xf>
    <xf numFmtId="0" fontId="20" fillId="0" borderId="0" xfId="3" applyFont="1" applyFill="1" applyAlignment="1">
      <alignment vertical="top"/>
    </xf>
    <xf numFmtId="164" fontId="4" fillId="0" borderId="0" xfId="0" applyNumberFormat="1" applyFont="1"/>
    <xf numFmtId="43" fontId="18" fillId="0" borderId="0" xfId="1" applyFont="1" applyProtection="1">
      <protection locked="0"/>
    </xf>
    <xf numFmtId="49" fontId="19" fillId="8" borderId="2" xfId="3" applyNumberFormat="1" applyFont="1" applyFill="1" applyBorder="1" applyAlignment="1">
      <alignment horizontal="center" vertical="center" wrapText="1"/>
    </xf>
    <xf numFmtId="49" fontId="5" fillId="2" borderId="2" xfId="3" applyNumberFormat="1" applyFont="1" applyFill="1" applyBorder="1" applyAlignment="1">
      <alignment horizontal="center" vertical="top" wrapText="1"/>
    </xf>
    <xf numFmtId="49" fontId="5" fillId="2" borderId="12" xfId="3" applyNumberFormat="1" applyFont="1" applyFill="1" applyBorder="1" applyAlignment="1">
      <alignment horizontal="center" vertical="top" wrapText="1"/>
    </xf>
    <xf numFmtId="49" fontId="5" fillId="2" borderId="6" xfId="3" applyNumberFormat="1" applyFont="1" applyFill="1" applyBorder="1" applyAlignment="1">
      <alignment horizontal="center" vertical="top" wrapText="1"/>
    </xf>
    <xf numFmtId="49" fontId="5" fillId="2" borderId="7" xfId="3" applyNumberFormat="1" applyFont="1" applyFill="1" applyBorder="1" applyAlignment="1">
      <alignment horizontal="center" vertical="top" wrapText="1"/>
    </xf>
    <xf numFmtId="11" fontId="3" fillId="2" borderId="2" xfId="3" applyNumberFormat="1" applyFont="1" applyFill="1" applyBorder="1" applyAlignment="1">
      <alignment horizontal="center" vertical="top" wrapText="1"/>
    </xf>
    <xf numFmtId="49" fontId="3" fillId="4" borderId="2" xfId="3" applyNumberFormat="1" applyFont="1" applyFill="1" applyBorder="1" applyAlignment="1">
      <alignment horizontal="right" vertical="top" wrapText="1"/>
    </xf>
    <xf numFmtId="165" fontId="3" fillId="6" borderId="2" xfId="3" applyNumberFormat="1" applyFont="1" applyFill="1" applyBorder="1" applyAlignment="1">
      <alignment horizontal="left" vertical="top" wrapText="1"/>
    </xf>
    <xf numFmtId="43" fontId="7" fillId="0" borderId="10" xfId="1" applyFont="1" applyFill="1" applyBorder="1" applyAlignment="1">
      <alignment horizontal="left" vertical="top" wrapText="1"/>
    </xf>
    <xf numFmtId="43" fontId="7" fillId="0" borderId="9" xfId="1" applyFont="1" applyFill="1" applyBorder="1" applyAlignment="1">
      <alignment horizontal="left" vertical="top" wrapText="1"/>
    </xf>
    <xf numFmtId="0" fontId="3" fillId="0" borderId="2" xfId="3" applyFont="1" applyFill="1" applyBorder="1" applyAlignment="1">
      <alignment horizontal="center" vertical="top" wrapText="1"/>
    </xf>
    <xf numFmtId="0" fontId="4" fillId="0" borderId="2" xfId="0" applyFont="1" applyFill="1" applyBorder="1" applyAlignment="1">
      <alignment horizontal="center" vertical="top" wrapText="1"/>
    </xf>
    <xf numFmtId="0" fontId="5" fillId="2" borderId="2" xfId="3" applyFont="1" applyFill="1" applyBorder="1" applyAlignment="1">
      <alignment horizontal="center" vertical="center"/>
    </xf>
    <xf numFmtId="0" fontId="5" fillId="0" borderId="2" xfId="3" applyFont="1" applyFill="1" applyBorder="1" applyAlignment="1">
      <alignment horizontal="center" vertical="top" wrapText="1"/>
    </xf>
    <xf numFmtId="0" fontId="7" fillId="0" borderId="12" xfId="5" applyNumberFormat="1" applyFont="1" applyFill="1" applyBorder="1" applyAlignment="1">
      <alignment horizontal="left" vertical="top" wrapText="1"/>
    </xf>
    <xf numFmtId="0" fontId="7" fillId="0" borderId="6" xfId="5" applyNumberFormat="1" applyFont="1" applyFill="1" applyBorder="1" applyAlignment="1">
      <alignment horizontal="left" vertical="top" wrapText="1"/>
    </xf>
    <xf numFmtId="0" fontId="7" fillId="0" borderId="7" xfId="5" applyNumberFormat="1" applyFont="1" applyFill="1" applyBorder="1" applyAlignment="1">
      <alignment horizontal="left" vertical="top" wrapText="1"/>
    </xf>
    <xf numFmtId="0" fontId="7" fillId="0" borderId="13" xfId="5" applyNumberFormat="1" applyFont="1" applyFill="1" applyBorder="1" applyAlignment="1">
      <alignment horizontal="left" vertical="top" wrapText="1"/>
    </xf>
    <xf numFmtId="0" fontId="7" fillId="0" borderId="10" xfId="5" applyNumberFormat="1" applyFont="1" applyFill="1" applyBorder="1" applyAlignment="1">
      <alignment horizontal="left" vertical="top" wrapText="1"/>
    </xf>
    <xf numFmtId="0" fontId="7" fillId="0" borderId="9" xfId="5" applyNumberFormat="1" applyFont="1" applyFill="1" applyBorder="1" applyAlignment="1">
      <alignment horizontal="left" vertical="top" wrapText="1"/>
    </xf>
    <xf numFmtId="0" fontId="18" fillId="0" borderId="2" xfId="0" applyFont="1" applyBorder="1" applyAlignment="1">
      <alignment horizontal="center" vertical="center"/>
    </xf>
    <xf numFmtId="0" fontId="18" fillId="0" borderId="2" xfId="0" applyFont="1" applyBorder="1"/>
    <xf numFmtId="0" fontId="5" fillId="2" borderId="2" xfId="4" applyFont="1" applyFill="1" applyBorder="1" applyAlignment="1">
      <alignment horizontal="center" vertical="top" wrapText="1"/>
    </xf>
    <xf numFmtId="0" fontId="7" fillId="0" borderId="10" xfId="1" applyNumberFormat="1" applyFont="1" applyFill="1" applyBorder="1" applyAlignment="1">
      <alignment horizontal="left" vertical="top" wrapText="1"/>
    </xf>
    <xf numFmtId="0" fontId="7" fillId="0" borderId="9" xfId="1" applyNumberFormat="1" applyFont="1" applyFill="1" applyBorder="1" applyAlignment="1">
      <alignment horizontal="left" vertical="top" wrapText="1"/>
    </xf>
    <xf numFmtId="165" fontId="5" fillId="2" borderId="2" xfId="3" applyNumberFormat="1" applyFont="1" applyFill="1" applyBorder="1" applyAlignment="1">
      <alignment horizontal="center" vertical="top" wrapText="1"/>
    </xf>
    <xf numFmtId="49" fontId="3" fillId="6" borderId="2" xfId="3" applyNumberFormat="1" applyFont="1" applyFill="1" applyBorder="1" applyAlignment="1" applyProtection="1">
      <alignment horizontal="left" vertical="top" wrapText="1"/>
    </xf>
    <xf numFmtId="0" fontId="5" fillId="0" borderId="2" xfId="3" applyFont="1" applyFill="1" applyBorder="1" applyAlignment="1">
      <alignment horizontal="center" vertical="center"/>
    </xf>
    <xf numFmtId="49" fontId="5" fillId="2" borderId="2" xfId="3" applyNumberFormat="1" applyFont="1" applyFill="1" applyBorder="1" applyAlignment="1" applyProtection="1">
      <alignment horizontal="center" vertical="top" wrapText="1"/>
    </xf>
    <xf numFmtId="49" fontId="3" fillId="0" borderId="2" xfId="3" applyNumberFormat="1" applyFont="1" applyFill="1" applyBorder="1" applyAlignment="1" applyProtection="1">
      <alignment horizontal="center" vertical="top" wrapText="1"/>
    </xf>
    <xf numFmtId="49" fontId="5" fillId="0" borderId="2" xfId="3" quotePrefix="1" applyNumberFormat="1" applyFont="1" applyFill="1" applyBorder="1" applyAlignment="1" applyProtection="1">
      <alignment horizontal="center" vertical="top" wrapText="1"/>
    </xf>
    <xf numFmtId="4" fontId="7" fillId="0" borderId="2" xfId="4" applyNumberFormat="1" applyFont="1" applyBorder="1" applyAlignment="1">
      <alignment horizontal="center" vertical="center" wrapText="1"/>
    </xf>
    <xf numFmtId="165" fontId="5" fillId="0" borderId="2" xfId="3" applyNumberFormat="1" applyFont="1" applyFill="1" applyBorder="1" applyAlignment="1">
      <alignment horizontal="center" vertical="top" wrapText="1"/>
    </xf>
    <xf numFmtId="165" fontId="3" fillId="0" borderId="2" xfId="3" applyNumberFormat="1" applyFont="1" applyFill="1" applyBorder="1" applyAlignment="1">
      <alignment horizontal="center" vertical="top" wrapText="1"/>
    </xf>
    <xf numFmtId="4" fontId="5" fillId="0" borderId="2" xfId="3" applyNumberFormat="1" applyFont="1" applyFill="1" applyBorder="1" applyAlignment="1">
      <alignment horizontal="center" vertical="center" wrapText="1"/>
    </xf>
    <xf numFmtId="4" fontId="5" fillId="0" borderId="2" xfId="4" applyNumberFormat="1" applyFont="1" applyBorder="1" applyAlignment="1">
      <alignment horizontal="center" vertical="center" wrapText="1"/>
    </xf>
    <xf numFmtId="164" fontId="5" fillId="0" borderId="2" xfId="2" applyNumberFormat="1" applyFont="1" applyBorder="1" applyAlignment="1">
      <alignment horizontal="center" vertical="center" wrapText="1"/>
    </xf>
    <xf numFmtId="0" fontId="3" fillId="0" borderId="0" xfId="3" applyFont="1" applyBorder="1" applyAlignment="1">
      <alignment horizontal="center" vertical="top" wrapText="1"/>
    </xf>
    <xf numFmtId="0" fontId="3" fillId="0" borderId="1" xfId="3" applyFont="1" applyBorder="1" applyAlignment="1">
      <alignment horizontal="right" vertical="top" wrapText="1"/>
    </xf>
    <xf numFmtId="0" fontId="5" fillId="0" borderId="2" xfId="3" applyFont="1" applyBorder="1" applyAlignment="1">
      <alignment horizontal="center" vertical="center"/>
    </xf>
    <xf numFmtId="49" fontId="5" fillId="0" borderId="2" xfId="3" applyNumberFormat="1" applyFont="1" applyBorder="1" applyAlignment="1">
      <alignment horizontal="center" vertical="center" wrapText="1"/>
    </xf>
  </cellXfs>
  <cellStyles count="25">
    <cellStyle name="br" xfId="7"/>
    <cellStyle name="col" xfId="8"/>
    <cellStyle name="ex58" xfId="6"/>
    <cellStyle name="ex58 2" xfId="9"/>
    <cellStyle name="ex59" xfId="10"/>
    <cellStyle name="ex60" xfId="11"/>
    <cellStyle name="ex61" xfId="12"/>
    <cellStyle name="ex62" xfId="13"/>
    <cellStyle name="ex63" xfId="14"/>
    <cellStyle name="ex64" xfId="15"/>
    <cellStyle name="ex73" xfId="16"/>
    <cellStyle name="st57" xfId="17"/>
    <cellStyle name="style0" xfId="18"/>
    <cellStyle name="td" xfId="19"/>
    <cellStyle name="tr" xfId="20"/>
    <cellStyle name="xl_bot_header" xfId="21"/>
    <cellStyle name="xl35" xfId="22"/>
    <cellStyle name="Обычный" xfId="0" builtinId="0"/>
    <cellStyle name="Обычный 2" xfId="3"/>
    <cellStyle name="Обычный 2 2 3" xfId="23"/>
    <cellStyle name="Обычный 3" xfId="4"/>
    <cellStyle name="Процентный" xfId="2" builtinId="5"/>
    <cellStyle name="Процентный 2" xfId="24"/>
    <cellStyle name="Финансовый" xfId="1" builtinId="3"/>
    <cellStyle name="Финансовый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1"/>
  <sheetViews>
    <sheetView tabSelected="1" view="pageBreakPreview" zoomScale="55" zoomScaleNormal="100" zoomScaleSheetLayoutView="55" workbookViewId="0">
      <pane xSplit="4" ySplit="4" topLeftCell="E58" activePane="bottomRight" state="frozen"/>
      <selection pane="topRight" activeCell="E1" sqref="E1"/>
      <selection pane="bottomLeft" activeCell="A6" sqref="A6"/>
      <selection pane="bottomRight" activeCell="I61" sqref="I61"/>
    </sheetView>
  </sheetViews>
  <sheetFormatPr defaultRowHeight="18.75" outlineLevelRow="2" outlineLevelCol="1" x14ac:dyDescent="0.3"/>
  <cols>
    <col min="1" max="1" width="3.85546875" style="1" bestFit="1" customWidth="1"/>
    <col min="2" max="2" width="40.85546875" style="1" customWidth="1"/>
    <col min="3" max="3" width="19.7109375" style="1" customWidth="1" outlineLevel="1"/>
    <col min="4" max="4" width="27.42578125" style="1" customWidth="1" outlineLevel="1"/>
    <col min="5" max="5" width="36.5703125" style="1" customWidth="1"/>
    <col min="6" max="6" width="21" style="1" hidden="1" customWidth="1"/>
    <col min="7" max="7" width="19.7109375" style="1" customWidth="1"/>
    <col min="8" max="8" width="42.140625" style="1" customWidth="1"/>
    <col min="9" max="9" width="18.28515625" style="1" bestFit="1" customWidth="1"/>
    <col min="10" max="10" width="15" style="1" customWidth="1" outlineLevel="1"/>
    <col min="11" max="12" width="17" style="1" customWidth="1" outlineLevel="1"/>
    <col min="13" max="13" width="17.85546875" style="1" hidden="1" customWidth="1"/>
    <col min="14" max="14" width="11.5703125" style="95" hidden="1" customWidth="1"/>
    <col min="15" max="15" width="17.42578125" style="1" hidden="1" customWidth="1"/>
    <col min="16" max="16" width="16.42578125" style="1" bestFit="1" customWidth="1"/>
    <col min="17" max="17" width="18" style="1" customWidth="1"/>
    <col min="18" max="18" width="11.140625" style="95" customWidth="1"/>
    <col min="19" max="19" width="49.7109375" style="1" hidden="1" customWidth="1"/>
    <col min="20" max="20" width="25.85546875" style="1" customWidth="1"/>
    <col min="21" max="22" width="21.7109375" style="1" bestFit="1" customWidth="1"/>
    <col min="23" max="16384" width="9.140625" style="1"/>
  </cols>
  <sheetData>
    <row r="1" spans="1:27" ht="18.75" customHeight="1" x14ac:dyDescent="0.3">
      <c r="A1" s="134" t="s">
        <v>0</v>
      </c>
      <c r="B1" s="134"/>
      <c r="C1" s="134"/>
      <c r="D1" s="134"/>
      <c r="E1" s="134"/>
      <c r="F1" s="134"/>
      <c r="G1" s="134"/>
      <c r="H1" s="134"/>
      <c r="I1" s="134"/>
      <c r="J1" s="134"/>
      <c r="K1" s="134"/>
      <c r="L1" s="134"/>
      <c r="M1" s="134"/>
      <c r="N1" s="134"/>
      <c r="O1" s="134"/>
      <c r="P1" s="134"/>
      <c r="Q1" s="134"/>
      <c r="R1" s="134"/>
      <c r="S1" s="134"/>
    </row>
    <row r="2" spans="1:27" x14ac:dyDescent="0.3">
      <c r="A2" s="2"/>
      <c r="B2" s="3"/>
      <c r="C2" s="3"/>
      <c r="D2" s="2"/>
      <c r="E2" s="2"/>
      <c r="F2" s="3"/>
      <c r="G2" s="3"/>
      <c r="H2" s="3"/>
      <c r="I2" s="2"/>
      <c r="J2" s="2"/>
      <c r="K2" s="2"/>
      <c r="L2" s="2"/>
      <c r="M2" s="2"/>
      <c r="N2" s="4"/>
      <c r="O2" s="2"/>
      <c r="P2" s="2"/>
      <c r="Q2" s="135" t="s">
        <v>1</v>
      </c>
      <c r="R2" s="135"/>
      <c r="S2" s="5"/>
    </row>
    <row r="3" spans="1:27" ht="56.25" customHeight="1" x14ac:dyDescent="0.3">
      <c r="A3" s="136" t="s">
        <v>2</v>
      </c>
      <c r="B3" s="137" t="s">
        <v>3</v>
      </c>
      <c r="C3" s="137" t="s">
        <v>4</v>
      </c>
      <c r="D3" s="137" t="s">
        <v>5</v>
      </c>
      <c r="E3" s="137" t="s">
        <v>6</v>
      </c>
      <c r="F3" s="6"/>
      <c r="G3" s="137" t="s">
        <v>7</v>
      </c>
      <c r="H3" s="137" t="s">
        <v>8</v>
      </c>
      <c r="I3" s="131" t="s">
        <v>9</v>
      </c>
      <c r="J3" s="131" t="s">
        <v>10</v>
      </c>
      <c r="K3" s="131"/>
      <c r="L3" s="131"/>
      <c r="M3" s="132" t="s">
        <v>11</v>
      </c>
      <c r="N3" s="132"/>
      <c r="O3" s="132" t="s">
        <v>12</v>
      </c>
      <c r="P3" s="132" t="s">
        <v>13</v>
      </c>
      <c r="Q3" s="132" t="s">
        <v>14</v>
      </c>
      <c r="R3" s="133" t="s">
        <v>15</v>
      </c>
      <c r="S3" s="128" t="s">
        <v>16</v>
      </c>
    </row>
    <row r="4" spans="1:27" ht="57" customHeight="1" thickBot="1" x14ac:dyDescent="0.35">
      <c r="A4" s="136"/>
      <c r="B4" s="137"/>
      <c r="C4" s="137"/>
      <c r="D4" s="137"/>
      <c r="E4" s="137"/>
      <c r="F4" s="7" t="s">
        <v>17</v>
      </c>
      <c r="G4" s="137"/>
      <c r="H4" s="137"/>
      <c r="I4" s="131"/>
      <c r="J4" s="8" t="s">
        <v>18</v>
      </c>
      <c r="K4" s="8" t="s">
        <v>19</v>
      </c>
      <c r="L4" s="8" t="s">
        <v>20</v>
      </c>
      <c r="M4" s="8" t="s">
        <v>21</v>
      </c>
      <c r="N4" s="9" t="s">
        <v>22</v>
      </c>
      <c r="O4" s="132"/>
      <c r="P4" s="132"/>
      <c r="Q4" s="132"/>
      <c r="R4" s="133"/>
      <c r="S4" s="128"/>
    </row>
    <row r="5" spans="1:27" s="17" customFormat="1" ht="60" customHeight="1" x14ac:dyDescent="0.3">
      <c r="A5" s="124">
        <v>1</v>
      </c>
      <c r="B5" s="110" t="s">
        <v>23</v>
      </c>
      <c r="C5" s="122" t="s">
        <v>24</v>
      </c>
      <c r="D5" s="129" t="s">
        <v>25</v>
      </c>
      <c r="E5" s="130" t="s">
        <v>26</v>
      </c>
      <c r="F5" s="98" t="s">
        <v>27</v>
      </c>
      <c r="G5" s="122" t="s">
        <v>28</v>
      </c>
      <c r="H5" s="10" t="s">
        <v>29</v>
      </c>
      <c r="I5" s="11">
        <f>SUM(J5:K5)</f>
        <v>449609551</v>
      </c>
      <c r="J5" s="11">
        <v>44960955.100000001</v>
      </c>
      <c r="K5" s="11">
        <v>404648595.89999998</v>
      </c>
      <c r="L5" s="11">
        <v>0</v>
      </c>
      <c r="M5" s="12">
        <f>M6+M8+M10+M12+M14+M16+M18+M20</f>
        <v>367924044.77999997</v>
      </c>
      <c r="N5" s="13">
        <f>IF(I5=0,0,M5/I5)</f>
        <v>0.8183190147132795</v>
      </c>
      <c r="O5" s="11">
        <f>I5-M5</f>
        <v>81685506.220000029</v>
      </c>
      <c r="P5" s="11">
        <f>P6+P8+P10+P12+P14+P16+P18+P20</f>
        <v>0</v>
      </c>
      <c r="Q5" s="11">
        <f>I5-P5</f>
        <v>449609551</v>
      </c>
      <c r="R5" s="14">
        <f>IF(I5=0,0,P5/I5)</f>
        <v>0</v>
      </c>
      <c r="S5" s="15"/>
      <c r="T5" s="16"/>
      <c r="U5" s="16"/>
      <c r="V5" s="16"/>
      <c r="W5" s="16"/>
      <c r="X5" s="16"/>
      <c r="Y5" s="16"/>
      <c r="Z5" s="16"/>
      <c r="AA5" s="16"/>
    </row>
    <row r="6" spans="1:27" hidden="1" outlineLevel="1" x14ac:dyDescent="0.3">
      <c r="A6" s="124"/>
      <c r="B6" s="110"/>
      <c r="C6" s="122"/>
      <c r="D6" s="129"/>
      <c r="E6" s="130"/>
      <c r="F6" s="98"/>
      <c r="G6" s="122"/>
      <c r="H6" s="18" t="s">
        <v>30</v>
      </c>
      <c r="I6" s="19" t="s">
        <v>31</v>
      </c>
      <c r="J6" s="19" t="s">
        <v>31</v>
      </c>
      <c r="K6" s="19" t="s">
        <v>31</v>
      </c>
      <c r="L6" s="19" t="s">
        <v>31</v>
      </c>
      <c r="M6" s="20">
        <f>SUM(M7)</f>
        <v>26172830</v>
      </c>
      <c r="N6" s="21" t="s">
        <v>31</v>
      </c>
      <c r="O6" s="19" t="s">
        <v>31</v>
      </c>
      <c r="P6" s="22">
        <f>SUM(P7)</f>
        <v>0</v>
      </c>
      <c r="Q6" s="22">
        <f>M6-P6</f>
        <v>26172830</v>
      </c>
      <c r="R6" s="23">
        <f t="shared" ref="R6:R23" si="0">IF(M6=0,0,P6/M6)</f>
        <v>0</v>
      </c>
      <c r="S6" s="24" t="s">
        <v>32</v>
      </c>
      <c r="T6" s="16"/>
      <c r="U6" s="16"/>
      <c r="V6" s="16"/>
      <c r="W6" s="16"/>
      <c r="X6" s="16"/>
    </row>
    <row r="7" spans="1:27" ht="30" hidden="1" outlineLevel="2" x14ac:dyDescent="0.3">
      <c r="A7" s="124"/>
      <c r="B7" s="110"/>
      <c r="C7" s="122"/>
      <c r="D7" s="129"/>
      <c r="E7" s="130"/>
      <c r="F7" s="98"/>
      <c r="G7" s="122"/>
      <c r="H7" s="25" t="s">
        <v>33</v>
      </c>
      <c r="I7" s="26" t="s">
        <v>31</v>
      </c>
      <c r="J7" s="26" t="s">
        <v>31</v>
      </c>
      <c r="K7" s="26" t="s">
        <v>31</v>
      </c>
      <c r="L7" s="26" t="s">
        <v>31</v>
      </c>
      <c r="M7" s="27">
        <v>26172830</v>
      </c>
      <c r="N7" s="28" t="s">
        <v>31</v>
      </c>
      <c r="O7" s="26" t="s">
        <v>31</v>
      </c>
      <c r="P7" s="29">
        <v>0</v>
      </c>
      <c r="Q7" s="29">
        <f t="shared" ref="Q7:Q23" si="1">M7-P7</f>
        <v>26172830</v>
      </c>
      <c r="R7" s="30">
        <f t="shared" si="0"/>
        <v>0</v>
      </c>
      <c r="S7" s="31"/>
      <c r="T7" s="16"/>
      <c r="U7" s="16"/>
      <c r="V7" s="16"/>
      <c r="W7" s="16"/>
      <c r="X7" s="16"/>
    </row>
    <row r="8" spans="1:27" ht="31.5" hidden="1" outlineLevel="1" collapsed="1" x14ac:dyDescent="0.3">
      <c r="A8" s="124"/>
      <c r="B8" s="110"/>
      <c r="C8" s="122"/>
      <c r="D8" s="129"/>
      <c r="E8" s="130"/>
      <c r="F8" s="98"/>
      <c r="G8" s="122"/>
      <c r="H8" s="18" t="s">
        <v>34</v>
      </c>
      <c r="I8" s="19" t="s">
        <v>31</v>
      </c>
      <c r="J8" s="19" t="s">
        <v>31</v>
      </c>
      <c r="K8" s="19" t="s">
        <v>31</v>
      </c>
      <c r="L8" s="19" t="s">
        <v>31</v>
      </c>
      <c r="M8" s="20">
        <f>SUM(M9)</f>
        <v>49462640</v>
      </c>
      <c r="N8" s="21" t="s">
        <v>31</v>
      </c>
      <c r="O8" s="19" t="s">
        <v>31</v>
      </c>
      <c r="P8" s="22">
        <f>SUM(P9)</f>
        <v>0</v>
      </c>
      <c r="Q8" s="22">
        <f t="shared" si="1"/>
        <v>49462640</v>
      </c>
      <c r="R8" s="23">
        <f t="shared" si="0"/>
        <v>0</v>
      </c>
      <c r="S8" s="24" t="s">
        <v>32</v>
      </c>
      <c r="T8" s="16"/>
      <c r="U8" s="16"/>
      <c r="V8" s="16"/>
      <c r="W8" s="16"/>
      <c r="X8" s="16"/>
    </row>
    <row r="9" spans="1:27" ht="30" hidden="1" outlineLevel="2" x14ac:dyDescent="0.3">
      <c r="A9" s="124"/>
      <c r="B9" s="110"/>
      <c r="C9" s="122"/>
      <c r="D9" s="129"/>
      <c r="E9" s="130"/>
      <c r="F9" s="98"/>
      <c r="G9" s="122"/>
      <c r="H9" s="25" t="s">
        <v>33</v>
      </c>
      <c r="I9" s="26" t="s">
        <v>31</v>
      </c>
      <c r="J9" s="26" t="s">
        <v>31</v>
      </c>
      <c r="K9" s="26" t="s">
        <v>31</v>
      </c>
      <c r="L9" s="26" t="s">
        <v>31</v>
      </c>
      <c r="M9" s="27">
        <v>49462640</v>
      </c>
      <c r="N9" s="28" t="s">
        <v>31</v>
      </c>
      <c r="O9" s="26" t="s">
        <v>31</v>
      </c>
      <c r="P9" s="29">
        <v>0</v>
      </c>
      <c r="Q9" s="29">
        <f t="shared" si="1"/>
        <v>49462640</v>
      </c>
      <c r="R9" s="30">
        <f t="shared" si="0"/>
        <v>0</v>
      </c>
      <c r="S9" s="31"/>
      <c r="T9" s="16"/>
      <c r="U9" s="16"/>
      <c r="V9" s="16"/>
      <c r="W9" s="16"/>
      <c r="X9" s="16"/>
    </row>
    <row r="10" spans="1:27" hidden="1" outlineLevel="1" collapsed="1" x14ac:dyDescent="0.3">
      <c r="A10" s="124"/>
      <c r="B10" s="110"/>
      <c r="C10" s="122"/>
      <c r="D10" s="129"/>
      <c r="E10" s="130"/>
      <c r="F10" s="98"/>
      <c r="G10" s="122"/>
      <c r="H10" s="18" t="s">
        <v>35</v>
      </c>
      <c r="I10" s="19" t="s">
        <v>31</v>
      </c>
      <c r="J10" s="19" t="s">
        <v>31</v>
      </c>
      <c r="K10" s="19" t="s">
        <v>31</v>
      </c>
      <c r="L10" s="19" t="s">
        <v>31</v>
      </c>
      <c r="M10" s="20">
        <f>SUM(M11)</f>
        <v>23361550</v>
      </c>
      <c r="N10" s="21" t="s">
        <v>31</v>
      </c>
      <c r="O10" s="19" t="s">
        <v>31</v>
      </c>
      <c r="P10" s="22">
        <f>SUM(P11)</f>
        <v>0</v>
      </c>
      <c r="Q10" s="22">
        <f t="shared" si="1"/>
        <v>23361550</v>
      </c>
      <c r="R10" s="23">
        <f t="shared" si="0"/>
        <v>0</v>
      </c>
      <c r="S10" s="24" t="s">
        <v>32</v>
      </c>
      <c r="T10" s="16"/>
      <c r="U10" s="16"/>
      <c r="V10" s="16"/>
      <c r="W10" s="16"/>
      <c r="X10" s="16"/>
    </row>
    <row r="11" spans="1:27" ht="30" hidden="1" outlineLevel="2" x14ac:dyDescent="0.3">
      <c r="A11" s="124"/>
      <c r="B11" s="110"/>
      <c r="C11" s="122"/>
      <c r="D11" s="129"/>
      <c r="E11" s="130"/>
      <c r="F11" s="98"/>
      <c r="G11" s="122"/>
      <c r="H11" s="25" t="s">
        <v>36</v>
      </c>
      <c r="I11" s="26" t="s">
        <v>31</v>
      </c>
      <c r="J11" s="26" t="s">
        <v>31</v>
      </c>
      <c r="K11" s="26" t="s">
        <v>31</v>
      </c>
      <c r="L11" s="26" t="s">
        <v>31</v>
      </c>
      <c r="M11" s="27">
        <v>23361550</v>
      </c>
      <c r="N11" s="28" t="s">
        <v>31</v>
      </c>
      <c r="O11" s="26" t="s">
        <v>31</v>
      </c>
      <c r="P11" s="29">
        <v>0</v>
      </c>
      <c r="Q11" s="29">
        <f t="shared" si="1"/>
        <v>23361550</v>
      </c>
      <c r="R11" s="30">
        <f t="shared" si="0"/>
        <v>0</v>
      </c>
      <c r="S11" s="31"/>
      <c r="T11" s="16"/>
      <c r="U11" s="16"/>
      <c r="V11" s="16"/>
      <c r="W11" s="16"/>
      <c r="X11" s="16"/>
    </row>
    <row r="12" spans="1:27" ht="31.5" hidden="1" outlineLevel="1" collapsed="1" x14ac:dyDescent="0.3">
      <c r="A12" s="124"/>
      <c r="B12" s="110"/>
      <c r="C12" s="122"/>
      <c r="D12" s="129"/>
      <c r="E12" s="130"/>
      <c r="F12" s="98"/>
      <c r="G12" s="122"/>
      <c r="H12" s="18" t="s">
        <v>37</v>
      </c>
      <c r="I12" s="19" t="s">
        <v>31</v>
      </c>
      <c r="J12" s="19" t="s">
        <v>31</v>
      </c>
      <c r="K12" s="19" t="s">
        <v>31</v>
      </c>
      <c r="L12" s="19" t="s">
        <v>31</v>
      </c>
      <c r="M12" s="20">
        <f>SUM(M13)</f>
        <v>54209280</v>
      </c>
      <c r="N12" s="21" t="s">
        <v>31</v>
      </c>
      <c r="O12" s="19" t="s">
        <v>31</v>
      </c>
      <c r="P12" s="22">
        <f>SUM(P13)</f>
        <v>0</v>
      </c>
      <c r="Q12" s="22">
        <f t="shared" si="1"/>
        <v>54209280</v>
      </c>
      <c r="R12" s="23">
        <f t="shared" si="0"/>
        <v>0</v>
      </c>
      <c r="S12" s="24" t="s">
        <v>32</v>
      </c>
      <c r="T12" s="16"/>
      <c r="U12" s="16"/>
      <c r="V12" s="16"/>
      <c r="W12" s="16"/>
      <c r="X12" s="16"/>
    </row>
    <row r="13" spans="1:27" ht="30" hidden="1" outlineLevel="2" x14ac:dyDescent="0.3">
      <c r="A13" s="124"/>
      <c r="B13" s="110"/>
      <c r="C13" s="122"/>
      <c r="D13" s="129"/>
      <c r="E13" s="130"/>
      <c r="F13" s="98"/>
      <c r="G13" s="122"/>
      <c r="H13" s="25" t="s">
        <v>36</v>
      </c>
      <c r="I13" s="26" t="s">
        <v>31</v>
      </c>
      <c r="J13" s="26" t="s">
        <v>31</v>
      </c>
      <c r="K13" s="26" t="s">
        <v>31</v>
      </c>
      <c r="L13" s="26" t="s">
        <v>31</v>
      </c>
      <c r="M13" s="27">
        <v>54209280</v>
      </c>
      <c r="N13" s="28" t="s">
        <v>31</v>
      </c>
      <c r="O13" s="26" t="s">
        <v>31</v>
      </c>
      <c r="P13" s="29">
        <v>0</v>
      </c>
      <c r="Q13" s="29">
        <f t="shared" si="1"/>
        <v>54209280</v>
      </c>
      <c r="R13" s="30">
        <f t="shared" si="0"/>
        <v>0</v>
      </c>
      <c r="S13" s="31"/>
      <c r="T13" s="16"/>
      <c r="U13" s="16"/>
      <c r="V13" s="16"/>
      <c r="W13" s="16"/>
      <c r="X13" s="16"/>
    </row>
    <row r="14" spans="1:27" hidden="1" outlineLevel="1" collapsed="1" x14ac:dyDescent="0.3">
      <c r="A14" s="124"/>
      <c r="B14" s="110"/>
      <c r="C14" s="122"/>
      <c r="D14" s="129"/>
      <c r="E14" s="130"/>
      <c r="F14" s="98"/>
      <c r="G14" s="122"/>
      <c r="H14" s="18" t="s">
        <v>38</v>
      </c>
      <c r="I14" s="19" t="s">
        <v>31</v>
      </c>
      <c r="J14" s="19" t="s">
        <v>31</v>
      </c>
      <c r="K14" s="19" t="s">
        <v>31</v>
      </c>
      <c r="L14" s="19" t="s">
        <v>31</v>
      </c>
      <c r="M14" s="20">
        <f>SUM(M15)</f>
        <v>67853180.349999994</v>
      </c>
      <c r="N14" s="21" t="s">
        <v>31</v>
      </c>
      <c r="O14" s="19" t="s">
        <v>31</v>
      </c>
      <c r="P14" s="22">
        <f>SUM(P15)</f>
        <v>0</v>
      </c>
      <c r="Q14" s="22">
        <f t="shared" si="1"/>
        <v>67853180.349999994</v>
      </c>
      <c r="R14" s="23">
        <f t="shared" si="0"/>
        <v>0</v>
      </c>
      <c r="S14" s="24" t="s">
        <v>39</v>
      </c>
      <c r="T14" s="16"/>
      <c r="U14" s="16"/>
      <c r="V14" s="16"/>
      <c r="W14" s="16"/>
      <c r="X14" s="16"/>
    </row>
    <row r="15" spans="1:27" ht="30" hidden="1" outlineLevel="2" x14ac:dyDescent="0.3">
      <c r="A15" s="124"/>
      <c r="B15" s="110"/>
      <c r="C15" s="122"/>
      <c r="D15" s="129"/>
      <c r="E15" s="130"/>
      <c r="F15" s="98"/>
      <c r="G15" s="122"/>
      <c r="H15" s="25" t="s">
        <v>40</v>
      </c>
      <c r="I15" s="26" t="s">
        <v>31</v>
      </c>
      <c r="J15" s="26" t="s">
        <v>31</v>
      </c>
      <c r="K15" s="26" t="s">
        <v>31</v>
      </c>
      <c r="L15" s="26" t="s">
        <v>31</v>
      </c>
      <c r="M15" s="27">
        <v>67853180.349999994</v>
      </c>
      <c r="N15" s="28" t="s">
        <v>31</v>
      </c>
      <c r="O15" s="26" t="s">
        <v>31</v>
      </c>
      <c r="P15" s="29">
        <v>0</v>
      </c>
      <c r="Q15" s="29">
        <f t="shared" si="1"/>
        <v>67853180.349999994</v>
      </c>
      <c r="R15" s="30">
        <f t="shared" si="0"/>
        <v>0</v>
      </c>
      <c r="S15" s="31"/>
      <c r="T15" s="16"/>
      <c r="U15" s="16"/>
      <c r="V15" s="16"/>
      <c r="W15" s="16"/>
      <c r="X15" s="16"/>
    </row>
    <row r="16" spans="1:27" ht="47.25" hidden="1" outlineLevel="1" collapsed="1" x14ac:dyDescent="0.3">
      <c r="A16" s="124"/>
      <c r="B16" s="110"/>
      <c r="C16" s="122"/>
      <c r="D16" s="129"/>
      <c r="E16" s="130"/>
      <c r="F16" s="98"/>
      <c r="G16" s="122"/>
      <c r="H16" s="18" t="s">
        <v>41</v>
      </c>
      <c r="I16" s="19" t="s">
        <v>31</v>
      </c>
      <c r="J16" s="19" t="s">
        <v>31</v>
      </c>
      <c r="K16" s="19" t="s">
        <v>31</v>
      </c>
      <c r="L16" s="19" t="s">
        <v>31</v>
      </c>
      <c r="M16" s="20">
        <f>SUM(M17)</f>
        <v>38325439.770000003</v>
      </c>
      <c r="N16" s="21" t="s">
        <v>31</v>
      </c>
      <c r="O16" s="19" t="s">
        <v>31</v>
      </c>
      <c r="P16" s="22">
        <f>SUM(P17)</f>
        <v>0</v>
      </c>
      <c r="Q16" s="22">
        <f t="shared" si="1"/>
        <v>38325439.770000003</v>
      </c>
      <c r="R16" s="23">
        <f t="shared" si="0"/>
        <v>0</v>
      </c>
      <c r="S16" s="24" t="s">
        <v>39</v>
      </c>
      <c r="T16" s="16"/>
      <c r="U16" s="16"/>
      <c r="V16" s="16"/>
      <c r="W16" s="16"/>
      <c r="X16" s="16"/>
    </row>
    <row r="17" spans="1:24" ht="30" hidden="1" outlineLevel="2" x14ac:dyDescent="0.3">
      <c r="A17" s="124"/>
      <c r="B17" s="110"/>
      <c r="C17" s="122"/>
      <c r="D17" s="129"/>
      <c r="E17" s="130"/>
      <c r="F17" s="98"/>
      <c r="G17" s="122"/>
      <c r="H17" s="25" t="s">
        <v>40</v>
      </c>
      <c r="I17" s="26" t="s">
        <v>31</v>
      </c>
      <c r="J17" s="26" t="s">
        <v>31</v>
      </c>
      <c r="K17" s="26" t="s">
        <v>31</v>
      </c>
      <c r="L17" s="26" t="s">
        <v>31</v>
      </c>
      <c r="M17" s="27">
        <v>38325439.770000003</v>
      </c>
      <c r="N17" s="28" t="s">
        <v>31</v>
      </c>
      <c r="O17" s="26" t="s">
        <v>31</v>
      </c>
      <c r="P17" s="29">
        <v>0</v>
      </c>
      <c r="Q17" s="29">
        <f t="shared" si="1"/>
        <v>38325439.770000003</v>
      </c>
      <c r="R17" s="30">
        <f t="shared" si="0"/>
        <v>0</v>
      </c>
      <c r="S17" s="31"/>
      <c r="T17" s="16"/>
      <c r="U17" s="16"/>
      <c r="V17" s="16"/>
      <c r="W17" s="16"/>
      <c r="X17" s="16"/>
    </row>
    <row r="18" spans="1:24" ht="31.5" hidden="1" outlineLevel="1" collapsed="1" x14ac:dyDescent="0.3">
      <c r="A18" s="124"/>
      <c r="B18" s="110"/>
      <c r="C18" s="122"/>
      <c r="D18" s="129"/>
      <c r="E18" s="130"/>
      <c r="F18" s="98"/>
      <c r="G18" s="122"/>
      <c r="H18" s="18" t="s">
        <v>42</v>
      </c>
      <c r="I18" s="19" t="s">
        <v>31</v>
      </c>
      <c r="J18" s="19" t="s">
        <v>31</v>
      </c>
      <c r="K18" s="19" t="s">
        <v>31</v>
      </c>
      <c r="L18" s="19" t="s">
        <v>31</v>
      </c>
      <c r="M18" s="20">
        <f>M19</f>
        <v>61638864.659999996</v>
      </c>
      <c r="N18" s="21" t="s">
        <v>31</v>
      </c>
      <c r="O18" s="19" t="s">
        <v>31</v>
      </c>
      <c r="P18" s="22">
        <f>SUM(P19)</f>
        <v>0</v>
      </c>
      <c r="Q18" s="22">
        <f t="shared" si="1"/>
        <v>61638864.659999996</v>
      </c>
      <c r="R18" s="23">
        <f t="shared" si="0"/>
        <v>0</v>
      </c>
      <c r="S18" s="24" t="s">
        <v>32</v>
      </c>
      <c r="T18" s="16"/>
      <c r="U18" s="16"/>
      <c r="V18" s="16"/>
      <c r="W18" s="16"/>
      <c r="X18" s="16"/>
    </row>
    <row r="19" spans="1:24" ht="47.25" hidden="1" outlineLevel="2" x14ac:dyDescent="0.3">
      <c r="A19" s="124"/>
      <c r="B19" s="110"/>
      <c r="C19" s="122"/>
      <c r="D19" s="129"/>
      <c r="E19" s="130"/>
      <c r="F19" s="98"/>
      <c r="G19" s="122"/>
      <c r="H19" s="32" t="s">
        <v>43</v>
      </c>
      <c r="I19" s="33" t="s">
        <v>31</v>
      </c>
      <c r="J19" s="33" t="s">
        <v>31</v>
      </c>
      <c r="K19" s="33" t="s">
        <v>31</v>
      </c>
      <c r="L19" s="33" t="s">
        <v>31</v>
      </c>
      <c r="M19" s="34">
        <v>61638864.659999996</v>
      </c>
      <c r="N19" s="35" t="s">
        <v>31</v>
      </c>
      <c r="O19" s="33" t="s">
        <v>31</v>
      </c>
      <c r="P19" s="36">
        <v>0</v>
      </c>
      <c r="Q19" s="36">
        <f t="shared" si="1"/>
        <v>61638864.659999996</v>
      </c>
      <c r="R19" s="14">
        <f t="shared" si="0"/>
        <v>0</v>
      </c>
      <c r="S19" s="24"/>
      <c r="T19" s="16"/>
      <c r="U19" s="16"/>
      <c r="V19" s="16"/>
      <c r="W19" s="16"/>
      <c r="X19" s="16"/>
    </row>
    <row r="20" spans="1:24" ht="45.75" hidden="1" customHeight="1" outlineLevel="1" collapsed="1" x14ac:dyDescent="0.3">
      <c r="A20" s="124"/>
      <c r="B20" s="110"/>
      <c r="C20" s="122"/>
      <c r="D20" s="129"/>
      <c r="E20" s="130"/>
      <c r="F20" s="98"/>
      <c r="G20" s="122"/>
      <c r="H20" s="18" t="s">
        <v>44</v>
      </c>
      <c r="I20" s="19" t="s">
        <v>31</v>
      </c>
      <c r="J20" s="19" t="s">
        <v>31</v>
      </c>
      <c r="K20" s="19" t="s">
        <v>31</v>
      </c>
      <c r="L20" s="19" t="s">
        <v>31</v>
      </c>
      <c r="M20" s="20">
        <f>SUM(M21)</f>
        <v>46900260</v>
      </c>
      <c r="N20" s="21" t="s">
        <v>31</v>
      </c>
      <c r="O20" s="19" t="s">
        <v>31</v>
      </c>
      <c r="P20" s="22">
        <f>SUM(P21)</f>
        <v>0</v>
      </c>
      <c r="Q20" s="22">
        <f t="shared" si="1"/>
        <v>46900260</v>
      </c>
      <c r="R20" s="23">
        <f t="shared" si="0"/>
        <v>0</v>
      </c>
      <c r="S20" s="24" t="s">
        <v>32</v>
      </c>
      <c r="T20" s="16"/>
      <c r="U20" s="16"/>
      <c r="V20" s="16"/>
      <c r="W20" s="16"/>
      <c r="X20" s="16"/>
    </row>
    <row r="21" spans="1:24" ht="31.5" hidden="1" outlineLevel="2" x14ac:dyDescent="0.3">
      <c r="A21" s="124"/>
      <c r="B21" s="110"/>
      <c r="C21" s="122"/>
      <c r="D21" s="129"/>
      <c r="E21" s="130"/>
      <c r="F21" s="98"/>
      <c r="G21" s="122"/>
      <c r="H21" s="32" t="s">
        <v>45</v>
      </c>
      <c r="I21" s="33" t="s">
        <v>31</v>
      </c>
      <c r="J21" s="33" t="s">
        <v>31</v>
      </c>
      <c r="K21" s="33" t="s">
        <v>31</v>
      </c>
      <c r="L21" s="33" t="s">
        <v>31</v>
      </c>
      <c r="M21" s="34">
        <v>46900260</v>
      </c>
      <c r="N21" s="35" t="s">
        <v>31</v>
      </c>
      <c r="O21" s="33" t="s">
        <v>31</v>
      </c>
      <c r="P21" s="36">
        <v>0</v>
      </c>
      <c r="Q21" s="22">
        <f t="shared" si="1"/>
        <v>46900260</v>
      </c>
      <c r="R21" s="23">
        <f t="shared" si="0"/>
        <v>0</v>
      </c>
      <c r="S21" s="37"/>
      <c r="T21" s="16"/>
      <c r="U21" s="16"/>
      <c r="V21" s="16"/>
      <c r="W21" s="16"/>
      <c r="X21" s="16"/>
    </row>
    <row r="22" spans="1:24" ht="45.75" hidden="1" customHeight="1" outlineLevel="1" collapsed="1" x14ac:dyDescent="0.3">
      <c r="A22" s="124"/>
      <c r="B22" s="110"/>
      <c r="C22" s="122"/>
      <c r="D22" s="129"/>
      <c r="E22" s="130"/>
      <c r="F22" s="98"/>
      <c r="G22" s="122"/>
      <c r="H22" s="18" t="s">
        <v>46</v>
      </c>
      <c r="I22" s="19" t="s">
        <v>31</v>
      </c>
      <c r="J22" s="19" t="s">
        <v>31</v>
      </c>
      <c r="K22" s="19" t="s">
        <v>31</v>
      </c>
      <c r="L22" s="19" t="s">
        <v>31</v>
      </c>
      <c r="M22" s="20">
        <v>0</v>
      </c>
      <c r="N22" s="21" t="s">
        <v>31</v>
      </c>
      <c r="O22" s="19" t="s">
        <v>31</v>
      </c>
      <c r="P22" s="22">
        <v>0</v>
      </c>
      <c r="Q22" s="22">
        <f t="shared" si="1"/>
        <v>0</v>
      </c>
      <c r="R22" s="23">
        <f t="shared" si="0"/>
        <v>0</v>
      </c>
      <c r="S22" s="38" t="s">
        <v>47</v>
      </c>
      <c r="T22" s="16"/>
      <c r="U22" s="16"/>
      <c r="V22" s="16"/>
      <c r="W22" s="16"/>
      <c r="X22" s="16"/>
    </row>
    <row r="23" spans="1:24" ht="45.75" hidden="1" customHeight="1" outlineLevel="1" x14ac:dyDescent="0.3">
      <c r="A23" s="124"/>
      <c r="B23" s="110"/>
      <c r="C23" s="122"/>
      <c r="D23" s="129"/>
      <c r="E23" s="130"/>
      <c r="F23" s="98"/>
      <c r="G23" s="122"/>
      <c r="H23" s="18" t="s">
        <v>48</v>
      </c>
      <c r="I23" s="19" t="s">
        <v>31</v>
      </c>
      <c r="J23" s="19" t="s">
        <v>31</v>
      </c>
      <c r="K23" s="19" t="s">
        <v>31</v>
      </c>
      <c r="L23" s="19" t="s">
        <v>31</v>
      </c>
      <c r="M23" s="20">
        <v>0</v>
      </c>
      <c r="N23" s="21" t="s">
        <v>31</v>
      </c>
      <c r="O23" s="19" t="s">
        <v>31</v>
      </c>
      <c r="P23" s="22">
        <v>0</v>
      </c>
      <c r="Q23" s="22">
        <f t="shared" si="1"/>
        <v>0</v>
      </c>
      <c r="R23" s="23">
        <f t="shared" si="0"/>
        <v>0</v>
      </c>
      <c r="S23" s="24" t="s">
        <v>49</v>
      </c>
      <c r="T23" s="16"/>
      <c r="U23" s="16"/>
      <c r="V23" s="16"/>
      <c r="W23" s="16"/>
      <c r="X23" s="16"/>
    </row>
    <row r="24" spans="1:24" ht="60" customHeight="1" collapsed="1" x14ac:dyDescent="0.3">
      <c r="A24" s="124"/>
      <c r="B24" s="110"/>
      <c r="C24" s="122"/>
      <c r="D24" s="129"/>
      <c r="E24" s="130"/>
      <c r="F24" s="98"/>
      <c r="G24" s="122"/>
      <c r="H24" s="10" t="s">
        <v>50</v>
      </c>
      <c r="I24" s="11">
        <f>SUM(J24:K24)</f>
        <v>126920001.89999999</v>
      </c>
      <c r="J24" s="11">
        <v>12692000.189999999</v>
      </c>
      <c r="K24" s="11">
        <v>114228001.70999999</v>
      </c>
      <c r="L24" s="11">
        <v>0</v>
      </c>
      <c r="M24" s="12">
        <f>M25</f>
        <v>126920001.90000001</v>
      </c>
      <c r="N24" s="13">
        <f t="shared" ref="N24:N27" si="2">IF(I24=0,0,M24/I24)</f>
        <v>1.0000000000000002</v>
      </c>
      <c r="O24" s="11">
        <f>I24-M24</f>
        <v>0</v>
      </c>
      <c r="P24" s="11">
        <f>P25</f>
        <v>0</v>
      </c>
      <c r="Q24" s="11">
        <f>I24-P24</f>
        <v>126920001.89999999</v>
      </c>
      <c r="R24" s="14">
        <f>IF(I24=0,0,P24/I24)</f>
        <v>0</v>
      </c>
      <c r="S24" s="39"/>
      <c r="T24" s="16"/>
      <c r="U24" s="16"/>
      <c r="V24" s="16"/>
      <c r="W24" s="16"/>
      <c r="X24" s="16"/>
    </row>
    <row r="25" spans="1:24" ht="31.5" hidden="1" outlineLevel="1" x14ac:dyDescent="0.3">
      <c r="A25" s="124"/>
      <c r="B25" s="110"/>
      <c r="C25" s="122"/>
      <c r="D25" s="129"/>
      <c r="E25" s="130"/>
      <c r="F25" s="98"/>
      <c r="G25" s="122"/>
      <c r="H25" s="40" t="s">
        <v>51</v>
      </c>
      <c r="I25" s="19" t="s">
        <v>31</v>
      </c>
      <c r="J25" s="19" t="s">
        <v>31</v>
      </c>
      <c r="K25" s="19" t="s">
        <v>31</v>
      </c>
      <c r="L25" s="19" t="s">
        <v>31</v>
      </c>
      <c r="M25" s="20">
        <f>M26</f>
        <v>126920001.90000001</v>
      </c>
      <c r="N25" s="21" t="s">
        <v>31</v>
      </c>
      <c r="O25" s="19" t="s">
        <v>31</v>
      </c>
      <c r="P25" s="22">
        <v>0</v>
      </c>
      <c r="Q25" s="22">
        <f>M25-P25</f>
        <v>126920001.90000001</v>
      </c>
      <c r="R25" s="23">
        <f>IF(M25=0,0,P25/M25)</f>
        <v>0</v>
      </c>
      <c r="S25" s="24" t="s">
        <v>32</v>
      </c>
      <c r="T25" s="16"/>
      <c r="U25" s="16"/>
      <c r="V25" s="16"/>
      <c r="W25" s="16"/>
      <c r="X25" s="16"/>
    </row>
    <row r="26" spans="1:24" ht="47.25" hidden="1" outlineLevel="2" x14ac:dyDescent="0.3">
      <c r="A26" s="41"/>
      <c r="B26" s="110"/>
      <c r="C26" s="122"/>
      <c r="D26" s="129"/>
      <c r="E26" s="130"/>
      <c r="F26" s="98"/>
      <c r="G26" s="122"/>
      <c r="H26" s="42" t="s">
        <v>52</v>
      </c>
      <c r="I26" s="33" t="s">
        <v>31</v>
      </c>
      <c r="J26" s="33" t="s">
        <v>31</v>
      </c>
      <c r="K26" s="33" t="s">
        <v>31</v>
      </c>
      <c r="L26" s="33" t="s">
        <v>31</v>
      </c>
      <c r="M26" s="34">
        <v>126920001.90000001</v>
      </c>
      <c r="N26" s="35" t="s">
        <v>31</v>
      </c>
      <c r="O26" s="33" t="s">
        <v>31</v>
      </c>
      <c r="P26" s="36">
        <v>0</v>
      </c>
      <c r="Q26" s="22">
        <f t="shared" ref="Q26" si="3">M26-P26</f>
        <v>126920001.90000001</v>
      </c>
      <c r="R26" s="23">
        <f t="shared" ref="R26" si="4">IF(M26=0,0,P26/M26)</f>
        <v>0</v>
      </c>
      <c r="S26" s="43"/>
      <c r="T26" s="16"/>
      <c r="U26" s="16"/>
      <c r="V26" s="16"/>
      <c r="W26" s="16"/>
      <c r="X26" s="16"/>
    </row>
    <row r="27" spans="1:24" collapsed="1" x14ac:dyDescent="0.3">
      <c r="A27" s="103" t="s">
        <v>53</v>
      </c>
      <c r="B27" s="103"/>
      <c r="C27" s="103"/>
      <c r="D27" s="103"/>
      <c r="E27" s="103"/>
      <c r="F27" s="103"/>
      <c r="G27" s="103"/>
      <c r="H27" s="103"/>
      <c r="I27" s="44">
        <f>I24+I5</f>
        <v>576529552.89999998</v>
      </c>
      <c r="J27" s="44">
        <f t="shared" ref="J27:Q27" si="5">J24+J5</f>
        <v>57652955.289999999</v>
      </c>
      <c r="K27" s="44">
        <f t="shared" si="5"/>
        <v>518876597.60999995</v>
      </c>
      <c r="L27" s="44">
        <f t="shared" si="5"/>
        <v>0</v>
      </c>
      <c r="M27" s="45">
        <f t="shared" si="5"/>
        <v>494844046.67999995</v>
      </c>
      <c r="N27" s="46">
        <f t="shared" si="2"/>
        <v>0.85831514480200721</v>
      </c>
      <c r="O27" s="44">
        <f t="shared" si="5"/>
        <v>81685506.220000029</v>
      </c>
      <c r="P27" s="44">
        <f t="shared" si="5"/>
        <v>0</v>
      </c>
      <c r="Q27" s="44">
        <f t="shared" si="5"/>
        <v>576529552.89999998</v>
      </c>
      <c r="R27" s="46">
        <f>IF(I27=0,0,P27/I27)</f>
        <v>0</v>
      </c>
      <c r="S27" s="47"/>
      <c r="T27" s="16"/>
      <c r="U27" s="16"/>
      <c r="V27" s="16"/>
      <c r="W27" s="16"/>
      <c r="X27" s="16"/>
    </row>
    <row r="28" spans="1:24" ht="61.5" customHeight="1" x14ac:dyDescent="0.3">
      <c r="A28" s="124">
        <v>2</v>
      </c>
      <c r="B28" s="110" t="s">
        <v>54</v>
      </c>
      <c r="C28" s="125" t="s">
        <v>55</v>
      </c>
      <c r="D28" s="127" t="s">
        <v>56</v>
      </c>
      <c r="E28" s="126" t="s">
        <v>57</v>
      </c>
      <c r="F28" s="98" t="s">
        <v>58</v>
      </c>
      <c r="G28" s="122" t="s">
        <v>28</v>
      </c>
      <c r="H28" s="10" t="s">
        <v>59</v>
      </c>
      <c r="I28" s="11">
        <f>SUM(J28:L28)</f>
        <v>109660127.98999999</v>
      </c>
      <c r="J28" s="11">
        <v>11246576.25</v>
      </c>
      <c r="K28" s="11">
        <v>47987659.119999997</v>
      </c>
      <c r="L28" s="11">
        <v>50425892.619999997</v>
      </c>
      <c r="M28" s="11">
        <f>M30+M32+M34+M36+M38+M40+M42</f>
        <v>97624006.950000003</v>
      </c>
      <c r="N28" s="13">
        <f>IF(I28=0,0,M28/I28)</f>
        <v>0.8902415922668121</v>
      </c>
      <c r="O28" s="11">
        <f>I28-M28</f>
        <v>12036121.039999992</v>
      </c>
      <c r="P28" s="11">
        <v>0</v>
      </c>
      <c r="Q28" s="11">
        <f>I28-P28</f>
        <v>109660127.98999999</v>
      </c>
      <c r="R28" s="14">
        <f>IF(I28=0,0,P28/I28)</f>
        <v>0</v>
      </c>
      <c r="S28" s="48"/>
      <c r="T28" s="16"/>
      <c r="U28" s="16"/>
      <c r="V28" s="16"/>
      <c r="W28" s="16"/>
      <c r="X28" s="16"/>
    </row>
    <row r="29" spans="1:24" x14ac:dyDescent="0.3">
      <c r="A29" s="124"/>
      <c r="B29" s="110"/>
      <c r="C29" s="125"/>
      <c r="D29" s="127"/>
      <c r="E29" s="126"/>
      <c r="F29" s="98"/>
      <c r="G29" s="122"/>
      <c r="H29" s="49" t="s">
        <v>60</v>
      </c>
      <c r="I29" s="50">
        <f>SUM(J29:L29)</f>
        <v>1010434.01</v>
      </c>
      <c r="J29" s="50">
        <f>68200.35+942233.66</f>
        <v>1010434.01</v>
      </c>
      <c r="K29" s="50">
        <v>0</v>
      </c>
      <c r="L29" s="50">
        <v>0</v>
      </c>
      <c r="M29" s="50">
        <f>J29</f>
        <v>1010434.01</v>
      </c>
      <c r="N29" s="51">
        <f>IF(I29=0,0,M29/I29)</f>
        <v>1</v>
      </c>
      <c r="O29" s="50">
        <f>I29-M29</f>
        <v>0</v>
      </c>
      <c r="P29" s="50">
        <v>0</v>
      </c>
      <c r="Q29" s="50">
        <f>I29-P29</f>
        <v>1010434.01</v>
      </c>
      <c r="R29" s="52">
        <f>IF(I29=0,0,P29/I29)</f>
        <v>0</v>
      </c>
      <c r="S29" s="53"/>
      <c r="T29" s="16"/>
      <c r="U29" s="16"/>
      <c r="V29" s="16"/>
      <c r="W29" s="16"/>
      <c r="X29" s="16"/>
    </row>
    <row r="30" spans="1:24" ht="35.25" hidden="1" customHeight="1" outlineLevel="1" x14ac:dyDescent="0.3">
      <c r="A30" s="124"/>
      <c r="B30" s="110"/>
      <c r="C30" s="125"/>
      <c r="D30" s="127"/>
      <c r="E30" s="126"/>
      <c r="F30" s="98"/>
      <c r="G30" s="122"/>
      <c r="H30" s="40" t="s">
        <v>61</v>
      </c>
      <c r="I30" s="19" t="s">
        <v>31</v>
      </c>
      <c r="J30" s="19" t="s">
        <v>31</v>
      </c>
      <c r="K30" s="19" t="s">
        <v>31</v>
      </c>
      <c r="L30" s="19" t="s">
        <v>31</v>
      </c>
      <c r="M30" s="22">
        <f>M31</f>
        <v>14264982.83</v>
      </c>
      <c r="N30" s="21" t="s">
        <v>31</v>
      </c>
      <c r="O30" s="19" t="s">
        <v>31</v>
      </c>
      <c r="P30" s="22">
        <f>SUM(P32)</f>
        <v>0</v>
      </c>
      <c r="Q30" s="22">
        <f t="shared" ref="Q30:Q43" si="6">M30-P30</f>
        <v>14264982.83</v>
      </c>
      <c r="R30" s="23">
        <f t="shared" ref="R30:R53" si="7">IF(M30=0,0,P30/M30)</f>
        <v>0</v>
      </c>
      <c r="S30" s="54" t="s">
        <v>62</v>
      </c>
      <c r="T30" s="16"/>
      <c r="U30" s="16"/>
      <c r="V30" s="16"/>
      <c r="W30" s="16"/>
      <c r="X30" s="16"/>
    </row>
    <row r="31" spans="1:24" ht="42" hidden="1" customHeight="1" outlineLevel="2" x14ac:dyDescent="0.3">
      <c r="A31" s="124"/>
      <c r="B31" s="110"/>
      <c r="C31" s="125"/>
      <c r="D31" s="127"/>
      <c r="E31" s="126"/>
      <c r="F31" s="98"/>
      <c r="G31" s="122"/>
      <c r="H31" s="42" t="s">
        <v>63</v>
      </c>
      <c r="I31" s="19" t="s">
        <v>31</v>
      </c>
      <c r="J31" s="19" t="s">
        <v>31</v>
      </c>
      <c r="K31" s="19" t="s">
        <v>31</v>
      </c>
      <c r="L31" s="19" t="s">
        <v>31</v>
      </c>
      <c r="M31" s="36">
        <v>14264982.83</v>
      </c>
      <c r="N31" s="21" t="s">
        <v>31</v>
      </c>
      <c r="O31" s="19" t="s">
        <v>31</v>
      </c>
      <c r="P31" s="22">
        <f>SUM(P33)</f>
        <v>0</v>
      </c>
      <c r="Q31" s="22">
        <f t="shared" si="6"/>
        <v>14264982.83</v>
      </c>
      <c r="R31" s="55">
        <f t="shared" si="7"/>
        <v>0</v>
      </c>
      <c r="S31" s="56"/>
      <c r="T31" s="16"/>
      <c r="U31" s="16"/>
      <c r="V31" s="16"/>
      <c r="W31" s="16"/>
      <c r="X31" s="16"/>
    </row>
    <row r="32" spans="1:24" s="58" customFormat="1" ht="32.25" hidden="1" customHeight="1" outlineLevel="1" collapsed="1" x14ac:dyDescent="0.3">
      <c r="A32" s="124"/>
      <c r="B32" s="110"/>
      <c r="C32" s="125"/>
      <c r="D32" s="127"/>
      <c r="E32" s="126"/>
      <c r="F32" s="98"/>
      <c r="G32" s="122"/>
      <c r="H32" s="57" t="s">
        <v>64</v>
      </c>
      <c r="I32" s="19" t="s">
        <v>31</v>
      </c>
      <c r="J32" s="19" t="s">
        <v>31</v>
      </c>
      <c r="K32" s="19" t="s">
        <v>31</v>
      </c>
      <c r="L32" s="19" t="s">
        <v>31</v>
      </c>
      <c r="M32" s="22">
        <f>M33</f>
        <v>8821749.1300000008</v>
      </c>
      <c r="N32" s="21" t="s">
        <v>31</v>
      </c>
      <c r="O32" s="19" t="s">
        <v>31</v>
      </c>
      <c r="P32" s="22">
        <f>SUM(P34)</f>
        <v>0</v>
      </c>
      <c r="Q32" s="22">
        <f t="shared" si="6"/>
        <v>8821749.1300000008</v>
      </c>
      <c r="R32" s="23">
        <f t="shared" si="7"/>
        <v>0</v>
      </c>
      <c r="S32" s="54" t="s">
        <v>62</v>
      </c>
      <c r="T32" s="16"/>
      <c r="U32" s="16"/>
      <c r="V32" s="16"/>
      <c r="W32" s="16"/>
      <c r="X32" s="16"/>
    </row>
    <row r="33" spans="1:24" ht="39" hidden="1" customHeight="1" outlineLevel="2" x14ac:dyDescent="0.3">
      <c r="A33" s="124"/>
      <c r="B33" s="110"/>
      <c r="C33" s="125"/>
      <c r="D33" s="127"/>
      <c r="E33" s="126"/>
      <c r="F33" s="98"/>
      <c r="G33" s="122"/>
      <c r="H33" s="42" t="s">
        <v>63</v>
      </c>
      <c r="I33" s="19" t="s">
        <v>31</v>
      </c>
      <c r="J33" s="19" t="s">
        <v>31</v>
      </c>
      <c r="K33" s="19" t="s">
        <v>31</v>
      </c>
      <c r="L33" s="19" t="s">
        <v>31</v>
      </c>
      <c r="M33" s="36">
        <v>8821749.1300000008</v>
      </c>
      <c r="N33" s="21" t="s">
        <v>31</v>
      </c>
      <c r="O33" s="19" t="s">
        <v>31</v>
      </c>
      <c r="P33" s="22">
        <f>SUM(P35)</f>
        <v>0</v>
      </c>
      <c r="Q33" s="22">
        <f t="shared" si="6"/>
        <v>8821749.1300000008</v>
      </c>
      <c r="R33" s="55">
        <f t="shared" si="7"/>
        <v>0</v>
      </c>
      <c r="S33" s="59"/>
      <c r="T33" s="16"/>
      <c r="U33" s="16"/>
      <c r="V33" s="16"/>
      <c r="W33" s="16"/>
      <c r="X33" s="16"/>
    </row>
    <row r="34" spans="1:24" s="58" customFormat="1" hidden="1" outlineLevel="1" collapsed="1" x14ac:dyDescent="0.3">
      <c r="A34" s="124"/>
      <c r="B34" s="110"/>
      <c r="C34" s="125"/>
      <c r="D34" s="127"/>
      <c r="E34" s="126"/>
      <c r="F34" s="98"/>
      <c r="G34" s="122"/>
      <c r="H34" s="40" t="s">
        <v>65</v>
      </c>
      <c r="I34" s="19" t="s">
        <v>31</v>
      </c>
      <c r="J34" s="19" t="s">
        <v>31</v>
      </c>
      <c r="K34" s="19" t="s">
        <v>31</v>
      </c>
      <c r="L34" s="19" t="s">
        <v>31</v>
      </c>
      <c r="M34" s="22">
        <f>M35</f>
        <v>3180546.15</v>
      </c>
      <c r="N34" s="21" t="s">
        <v>31</v>
      </c>
      <c r="O34" s="19" t="s">
        <v>31</v>
      </c>
      <c r="P34" s="22">
        <v>0</v>
      </c>
      <c r="Q34" s="22">
        <f t="shared" si="6"/>
        <v>3180546.15</v>
      </c>
      <c r="R34" s="55">
        <f t="shared" si="7"/>
        <v>0</v>
      </c>
      <c r="S34" s="54" t="s">
        <v>62</v>
      </c>
      <c r="T34" s="16"/>
      <c r="U34" s="16"/>
      <c r="V34" s="16"/>
      <c r="W34" s="16"/>
      <c r="X34" s="16"/>
    </row>
    <row r="35" spans="1:24" s="60" customFormat="1" ht="41.25" hidden="1" customHeight="1" outlineLevel="2" x14ac:dyDescent="0.3">
      <c r="A35" s="124"/>
      <c r="B35" s="110"/>
      <c r="C35" s="125"/>
      <c r="D35" s="127"/>
      <c r="E35" s="126"/>
      <c r="F35" s="98"/>
      <c r="G35" s="122"/>
      <c r="H35" s="42" t="s">
        <v>66</v>
      </c>
      <c r="I35" s="19" t="s">
        <v>31</v>
      </c>
      <c r="J35" s="19" t="s">
        <v>31</v>
      </c>
      <c r="K35" s="19" t="s">
        <v>31</v>
      </c>
      <c r="L35" s="19" t="s">
        <v>31</v>
      </c>
      <c r="M35" s="36">
        <v>3180546.15</v>
      </c>
      <c r="N35" s="21" t="s">
        <v>31</v>
      </c>
      <c r="O35" s="19" t="s">
        <v>31</v>
      </c>
      <c r="P35" s="22">
        <f>SUM(P37)</f>
        <v>0</v>
      </c>
      <c r="Q35" s="22">
        <f t="shared" si="6"/>
        <v>3180546.15</v>
      </c>
      <c r="R35" s="55">
        <f t="shared" si="7"/>
        <v>0</v>
      </c>
      <c r="S35" s="59"/>
      <c r="T35" s="16"/>
      <c r="U35" s="16"/>
      <c r="V35" s="16"/>
      <c r="W35" s="16"/>
      <c r="X35" s="16"/>
    </row>
    <row r="36" spans="1:24" s="58" customFormat="1" hidden="1" outlineLevel="1" collapsed="1" x14ac:dyDescent="0.3">
      <c r="A36" s="124"/>
      <c r="B36" s="110"/>
      <c r="C36" s="125"/>
      <c r="D36" s="127"/>
      <c r="E36" s="126"/>
      <c r="F36" s="98"/>
      <c r="G36" s="122"/>
      <c r="H36" s="40" t="s">
        <v>67</v>
      </c>
      <c r="I36" s="19" t="s">
        <v>31</v>
      </c>
      <c r="J36" s="19" t="s">
        <v>31</v>
      </c>
      <c r="K36" s="19" t="s">
        <v>31</v>
      </c>
      <c r="L36" s="19" t="s">
        <v>31</v>
      </c>
      <c r="M36" s="22">
        <f>M37</f>
        <v>15483837.380000001</v>
      </c>
      <c r="N36" s="21" t="s">
        <v>31</v>
      </c>
      <c r="O36" s="19" t="s">
        <v>31</v>
      </c>
      <c r="P36" s="22">
        <f t="shared" ref="P36" si="8">SUM(P38)</f>
        <v>0</v>
      </c>
      <c r="Q36" s="22">
        <f t="shared" si="6"/>
        <v>15483837.380000001</v>
      </c>
      <c r="R36" s="23">
        <f t="shared" si="7"/>
        <v>0</v>
      </c>
      <c r="S36" s="61" t="s">
        <v>62</v>
      </c>
      <c r="T36" s="16"/>
      <c r="U36" s="16"/>
      <c r="V36" s="16"/>
      <c r="W36" s="16"/>
      <c r="X36" s="16"/>
    </row>
    <row r="37" spans="1:24" s="60" customFormat="1" ht="31.5" hidden="1" outlineLevel="2" x14ac:dyDescent="0.3">
      <c r="A37" s="124"/>
      <c r="B37" s="110"/>
      <c r="C37" s="125"/>
      <c r="D37" s="127"/>
      <c r="E37" s="126"/>
      <c r="F37" s="98"/>
      <c r="G37" s="122"/>
      <c r="H37" s="42" t="s">
        <v>66</v>
      </c>
      <c r="I37" s="33" t="s">
        <v>31</v>
      </c>
      <c r="J37" s="33" t="s">
        <v>31</v>
      </c>
      <c r="K37" s="33" t="s">
        <v>31</v>
      </c>
      <c r="L37" s="33" t="s">
        <v>31</v>
      </c>
      <c r="M37" s="36">
        <v>15483837.380000001</v>
      </c>
      <c r="N37" s="35" t="s">
        <v>31</v>
      </c>
      <c r="O37" s="33" t="s">
        <v>31</v>
      </c>
      <c r="P37" s="36">
        <v>0</v>
      </c>
      <c r="Q37" s="36">
        <f t="shared" si="6"/>
        <v>15483837.380000001</v>
      </c>
      <c r="R37" s="62">
        <f t="shared" si="7"/>
        <v>0</v>
      </c>
      <c r="S37" s="54"/>
      <c r="T37" s="16"/>
      <c r="U37" s="16"/>
      <c r="V37" s="16"/>
      <c r="W37" s="16"/>
      <c r="X37" s="16"/>
    </row>
    <row r="38" spans="1:24" s="58" customFormat="1" hidden="1" outlineLevel="1" collapsed="1" x14ac:dyDescent="0.3">
      <c r="A38" s="124"/>
      <c r="B38" s="110"/>
      <c r="C38" s="125"/>
      <c r="D38" s="127"/>
      <c r="E38" s="126"/>
      <c r="F38" s="98"/>
      <c r="G38" s="122"/>
      <c r="H38" s="40" t="s">
        <v>68</v>
      </c>
      <c r="I38" s="19" t="s">
        <v>31</v>
      </c>
      <c r="J38" s="19" t="s">
        <v>31</v>
      </c>
      <c r="K38" s="19" t="s">
        <v>31</v>
      </c>
      <c r="L38" s="19" t="s">
        <v>31</v>
      </c>
      <c r="M38" s="22">
        <f>M39</f>
        <v>3643928.13</v>
      </c>
      <c r="N38" s="21" t="s">
        <v>31</v>
      </c>
      <c r="O38" s="19" t="s">
        <v>31</v>
      </c>
      <c r="P38" s="22">
        <f>SUM(P40)</f>
        <v>0</v>
      </c>
      <c r="Q38" s="22">
        <f t="shared" si="6"/>
        <v>3643928.13</v>
      </c>
      <c r="R38" s="23">
        <f t="shared" si="7"/>
        <v>0</v>
      </c>
      <c r="S38" s="59" t="s">
        <v>62</v>
      </c>
      <c r="T38" s="16"/>
      <c r="U38" s="16"/>
      <c r="V38" s="16"/>
      <c r="W38" s="16"/>
      <c r="X38" s="16"/>
    </row>
    <row r="39" spans="1:24" s="60" customFormat="1" ht="32.25" hidden="1" customHeight="1" outlineLevel="2" x14ac:dyDescent="0.3">
      <c r="A39" s="124"/>
      <c r="B39" s="110"/>
      <c r="C39" s="125"/>
      <c r="D39" s="127"/>
      <c r="E39" s="126"/>
      <c r="F39" s="98"/>
      <c r="G39" s="122"/>
      <c r="H39" s="42" t="s">
        <v>66</v>
      </c>
      <c r="I39" s="33" t="s">
        <v>31</v>
      </c>
      <c r="J39" s="33" t="s">
        <v>31</v>
      </c>
      <c r="K39" s="33" t="s">
        <v>31</v>
      </c>
      <c r="L39" s="33" t="s">
        <v>31</v>
      </c>
      <c r="M39" s="36">
        <v>3643928.13</v>
      </c>
      <c r="N39" s="35" t="s">
        <v>31</v>
      </c>
      <c r="O39" s="33" t="s">
        <v>31</v>
      </c>
      <c r="P39" s="36">
        <v>0</v>
      </c>
      <c r="Q39" s="36">
        <f t="shared" si="6"/>
        <v>3643928.13</v>
      </c>
      <c r="R39" s="62">
        <f t="shared" si="7"/>
        <v>0</v>
      </c>
      <c r="S39" s="54"/>
      <c r="T39" s="16"/>
      <c r="U39" s="16"/>
      <c r="V39" s="16"/>
      <c r="W39" s="16"/>
      <c r="X39" s="16"/>
    </row>
    <row r="40" spans="1:24" ht="47.25" hidden="1" outlineLevel="1" collapsed="1" x14ac:dyDescent="0.3">
      <c r="A40" s="124"/>
      <c r="B40" s="110"/>
      <c r="C40" s="125"/>
      <c r="D40" s="127"/>
      <c r="E40" s="126"/>
      <c r="F40" s="98"/>
      <c r="G40" s="122"/>
      <c r="H40" s="40" t="s">
        <v>69</v>
      </c>
      <c r="I40" s="19" t="s">
        <v>31</v>
      </c>
      <c r="J40" s="19" t="s">
        <v>31</v>
      </c>
      <c r="K40" s="19" t="s">
        <v>31</v>
      </c>
      <c r="L40" s="19" t="s">
        <v>31</v>
      </c>
      <c r="M40" s="22">
        <f>M41</f>
        <v>39060630</v>
      </c>
      <c r="N40" s="21" t="s">
        <v>31</v>
      </c>
      <c r="O40" s="19" t="s">
        <v>31</v>
      </c>
      <c r="P40" s="22">
        <f>SUM(P42)</f>
        <v>0</v>
      </c>
      <c r="Q40" s="22">
        <f t="shared" si="6"/>
        <v>39060630</v>
      </c>
      <c r="R40" s="23">
        <f t="shared" si="7"/>
        <v>0</v>
      </c>
      <c r="S40" s="59" t="s">
        <v>62</v>
      </c>
      <c r="T40" s="16"/>
      <c r="U40" s="16"/>
      <c r="V40" s="16"/>
      <c r="W40" s="16"/>
      <c r="X40" s="16"/>
    </row>
    <row r="41" spans="1:24" ht="31.5" hidden="1" outlineLevel="2" x14ac:dyDescent="0.3">
      <c r="A41" s="124"/>
      <c r="B41" s="110"/>
      <c r="C41" s="125"/>
      <c r="D41" s="127"/>
      <c r="E41" s="126"/>
      <c r="F41" s="98"/>
      <c r="G41" s="122"/>
      <c r="H41" s="42" t="s">
        <v>70</v>
      </c>
      <c r="I41" s="19" t="s">
        <v>31</v>
      </c>
      <c r="J41" s="19" t="s">
        <v>31</v>
      </c>
      <c r="K41" s="19" t="s">
        <v>31</v>
      </c>
      <c r="L41" s="19" t="s">
        <v>31</v>
      </c>
      <c r="M41" s="22">
        <v>39060630</v>
      </c>
      <c r="N41" s="21" t="s">
        <v>31</v>
      </c>
      <c r="O41" s="19" t="s">
        <v>31</v>
      </c>
      <c r="P41" s="22">
        <v>0</v>
      </c>
      <c r="Q41" s="36">
        <f t="shared" si="6"/>
        <v>39060630</v>
      </c>
      <c r="R41" s="62">
        <f t="shared" si="7"/>
        <v>0</v>
      </c>
      <c r="S41" s="61"/>
      <c r="T41" s="16"/>
      <c r="U41" s="16"/>
      <c r="V41" s="16"/>
      <c r="W41" s="16"/>
      <c r="X41" s="16"/>
    </row>
    <row r="42" spans="1:24" ht="84" hidden="1" customHeight="1" outlineLevel="1" collapsed="1" x14ac:dyDescent="0.3">
      <c r="A42" s="124"/>
      <c r="B42" s="110"/>
      <c r="C42" s="125"/>
      <c r="D42" s="127"/>
      <c r="E42" s="126"/>
      <c r="F42" s="98"/>
      <c r="G42" s="122"/>
      <c r="H42" s="40" t="s">
        <v>71</v>
      </c>
      <c r="I42" s="19" t="s">
        <v>31</v>
      </c>
      <c r="J42" s="19" t="s">
        <v>31</v>
      </c>
      <c r="K42" s="19" t="s">
        <v>31</v>
      </c>
      <c r="L42" s="19" t="s">
        <v>31</v>
      </c>
      <c r="M42" s="22">
        <f>M43</f>
        <v>13168333.33</v>
      </c>
      <c r="N42" s="21" t="s">
        <v>31</v>
      </c>
      <c r="O42" s="19" t="s">
        <v>31</v>
      </c>
      <c r="P42" s="22">
        <f>SUM(P44)</f>
        <v>0</v>
      </c>
      <c r="Q42" s="22">
        <f t="shared" si="6"/>
        <v>13168333.33</v>
      </c>
      <c r="R42" s="23">
        <f t="shared" si="7"/>
        <v>0</v>
      </c>
      <c r="S42" s="59" t="s">
        <v>62</v>
      </c>
      <c r="T42" s="16"/>
      <c r="U42" s="16"/>
      <c r="V42" s="16"/>
      <c r="W42" s="16"/>
      <c r="X42" s="16"/>
    </row>
    <row r="43" spans="1:24" ht="32.25" hidden="1" customHeight="1" outlineLevel="2" x14ac:dyDescent="0.3">
      <c r="A43" s="124"/>
      <c r="B43" s="110"/>
      <c r="C43" s="125"/>
      <c r="D43" s="127"/>
      <c r="E43" s="126"/>
      <c r="F43" s="98"/>
      <c r="G43" s="122"/>
      <c r="H43" s="42" t="s">
        <v>72</v>
      </c>
      <c r="I43" s="33" t="s">
        <v>31</v>
      </c>
      <c r="J43" s="33" t="s">
        <v>31</v>
      </c>
      <c r="K43" s="33" t="s">
        <v>31</v>
      </c>
      <c r="L43" s="33" t="s">
        <v>31</v>
      </c>
      <c r="M43" s="36">
        <v>13168333.33</v>
      </c>
      <c r="N43" s="35" t="s">
        <v>31</v>
      </c>
      <c r="O43" s="33" t="s">
        <v>31</v>
      </c>
      <c r="P43" s="36">
        <v>0</v>
      </c>
      <c r="Q43" s="36">
        <f t="shared" si="6"/>
        <v>13168333.33</v>
      </c>
      <c r="R43" s="62">
        <f t="shared" si="7"/>
        <v>0</v>
      </c>
      <c r="S43" s="63"/>
      <c r="T43" s="16"/>
      <c r="U43" s="16"/>
      <c r="V43" s="16"/>
      <c r="W43" s="16"/>
      <c r="X43" s="16"/>
    </row>
    <row r="44" spans="1:24" ht="61.5" customHeight="1" collapsed="1" x14ac:dyDescent="0.3">
      <c r="A44" s="124"/>
      <c r="B44" s="110"/>
      <c r="C44" s="125"/>
      <c r="D44" s="127"/>
      <c r="E44" s="126"/>
      <c r="F44" s="98"/>
      <c r="G44" s="122"/>
      <c r="H44" s="10" t="s">
        <v>50</v>
      </c>
      <c r="I44" s="11">
        <f>SUM(J44:L44)</f>
        <v>25605875.390000001</v>
      </c>
      <c r="J44" s="11">
        <v>2895900.13</v>
      </c>
      <c r="K44" s="11">
        <v>11073663.449999999</v>
      </c>
      <c r="L44" s="11">
        <v>11636311.810000001</v>
      </c>
      <c r="M44" s="12">
        <f>M46+M48+M50+M52</f>
        <v>25605875.390000001</v>
      </c>
      <c r="N44" s="13">
        <f>IF(I44=0,0,M44/I44)</f>
        <v>1</v>
      </c>
      <c r="O44" s="11">
        <f>I44-M44</f>
        <v>0</v>
      </c>
      <c r="P44" s="11">
        <v>0</v>
      </c>
      <c r="Q44" s="11">
        <f>I44-P44</f>
        <v>25605875.390000001</v>
      </c>
      <c r="R44" s="14">
        <f>IF(I44=0,0,P44/I44)</f>
        <v>0</v>
      </c>
      <c r="S44" s="39"/>
      <c r="T44" s="16"/>
      <c r="U44" s="16"/>
      <c r="V44" s="16"/>
      <c r="W44" s="16"/>
      <c r="X44" s="16"/>
    </row>
    <row r="45" spans="1:24" x14ac:dyDescent="0.3">
      <c r="A45" s="124"/>
      <c r="B45" s="110"/>
      <c r="C45" s="125"/>
      <c r="D45" s="127"/>
      <c r="E45" s="126"/>
      <c r="F45" s="98"/>
      <c r="G45" s="122"/>
      <c r="H45" s="49" t="s">
        <v>73</v>
      </c>
      <c r="I45" s="50">
        <f>SUM(J45:L45)</f>
        <v>70050.55</v>
      </c>
      <c r="J45" s="50">
        <v>70050.55</v>
      </c>
      <c r="K45" s="50">
        <v>0</v>
      </c>
      <c r="L45" s="50">
        <v>0</v>
      </c>
      <c r="M45" s="50">
        <f>J45</f>
        <v>70050.55</v>
      </c>
      <c r="N45" s="51">
        <f>IF(I45=0,0,M45/I45)</f>
        <v>1</v>
      </c>
      <c r="O45" s="50">
        <f>I45-M45</f>
        <v>0</v>
      </c>
      <c r="P45" s="50">
        <v>0</v>
      </c>
      <c r="Q45" s="50">
        <f>I45-P45</f>
        <v>70050.55</v>
      </c>
      <c r="R45" s="52">
        <f>IF(I45=0,0,P45/I45)</f>
        <v>0</v>
      </c>
      <c r="S45" s="53"/>
      <c r="T45" s="16"/>
      <c r="U45" s="16"/>
      <c r="V45" s="16"/>
      <c r="W45" s="16"/>
      <c r="X45" s="16"/>
    </row>
    <row r="46" spans="1:24" ht="18.75" hidden="1" customHeight="1" outlineLevel="1" x14ac:dyDescent="0.3">
      <c r="A46" s="124"/>
      <c r="B46" s="110"/>
      <c r="C46" s="125"/>
      <c r="D46" s="127"/>
      <c r="E46" s="126"/>
      <c r="F46" s="98"/>
      <c r="G46" s="122"/>
      <c r="H46" s="40" t="s">
        <v>74</v>
      </c>
      <c r="I46" s="19" t="s">
        <v>31</v>
      </c>
      <c r="J46" s="19" t="s">
        <v>31</v>
      </c>
      <c r="K46" s="19" t="s">
        <v>31</v>
      </c>
      <c r="L46" s="19" t="s">
        <v>31</v>
      </c>
      <c r="M46" s="22">
        <f>M47</f>
        <v>3253261.8</v>
      </c>
      <c r="N46" s="21" t="s">
        <v>31</v>
      </c>
      <c r="O46" s="19" t="s">
        <v>31</v>
      </c>
      <c r="P46" s="22">
        <f>SUM(P48)</f>
        <v>0</v>
      </c>
      <c r="Q46" s="22">
        <f>M46-P46</f>
        <v>3253261.8</v>
      </c>
      <c r="R46" s="23">
        <f t="shared" si="7"/>
        <v>0</v>
      </c>
      <c r="S46" s="54" t="s">
        <v>39</v>
      </c>
      <c r="T46" s="16"/>
      <c r="U46" s="16"/>
      <c r="V46" s="16"/>
      <c r="W46" s="16"/>
      <c r="X46" s="16"/>
    </row>
    <row r="47" spans="1:24" s="60" customFormat="1" ht="31.5" hidden="1" outlineLevel="2" x14ac:dyDescent="0.3">
      <c r="A47" s="124"/>
      <c r="B47" s="110"/>
      <c r="C47" s="125"/>
      <c r="D47" s="127"/>
      <c r="E47" s="126"/>
      <c r="F47" s="98"/>
      <c r="G47" s="122"/>
      <c r="H47" s="42" t="s">
        <v>75</v>
      </c>
      <c r="I47" s="33" t="s">
        <v>31</v>
      </c>
      <c r="J47" s="33" t="s">
        <v>31</v>
      </c>
      <c r="K47" s="33" t="s">
        <v>31</v>
      </c>
      <c r="L47" s="33" t="s">
        <v>31</v>
      </c>
      <c r="M47" s="22">
        <v>3253261.8</v>
      </c>
      <c r="N47" s="35" t="s">
        <v>31</v>
      </c>
      <c r="O47" s="33" t="s">
        <v>31</v>
      </c>
      <c r="P47" s="36">
        <v>0</v>
      </c>
      <c r="Q47" s="36">
        <f t="shared" ref="Q47" si="9">M47-P47</f>
        <v>3253261.8</v>
      </c>
      <c r="R47" s="62">
        <f t="shared" si="7"/>
        <v>0</v>
      </c>
      <c r="S47" s="54"/>
      <c r="T47" s="16"/>
      <c r="U47" s="16"/>
      <c r="V47" s="16"/>
      <c r="W47" s="16"/>
      <c r="X47" s="16"/>
    </row>
    <row r="48" spans="1:24" ht="18.75" hidden="1" customHeight="1" outlineLevel="1" collapsed="1" x14ac:dyDescent="0.3">
      <c r="A48" s="124"/>
      <c r="B48" s="110"/>
      <c r="C48" s="125"/>
      <c r="D48" s="127"/>
      <c r="E48" s="126"/>
      <c r="F48" s="98"/>
      <c r="G48" s="122"/>
      <c r="H48" s="40" t="s">
        <v>76</v>
      </c>
      <c r="I48" s="19" t="s">
        <v>31</v>
      </c>
      <c r="J48" s="19" t="s">
        <v>31</v>
      </c>
      <c r="K48" s="19" t="s">
        <v>31</v>
      </c>
      <c r="L48" s="19" t="s">
        <v>31</v>
      </c>
      <c r="M48" s="22">
        <f>M49</f>
        <v>7135041.4900000002</v>
      </c>
      <c r="N48" s="21" t="s">
        <v>31</v>
      </c>
      <c r="O48" s="19" t="s">
        <v>31</v>
      </c>
      <c r="P48" s="22">
        <f>SUM(P50)</f>
        <v>0</v>
      </c>
      <c r="Q48" s="22">
        <f>M48-P48</f>
        <v>7135041.4900000002</v>
      </c>
      <c r="R48" s="23">
        <f t="shared" si="7"/>
        <v>0</v>
      </c>
      <c r="S48" s="54" t="s">
        <v>39</v>
      </c>
      <c r="T48" s="16"/>
      <c r="U48" s="16"/>
      <c r="V48" s="16"/>
      <c r="W48" s="16"/>
      <c r="X48" s="16"/>
    </row>
    <row r="49" spans="1:24" s="60" customFormat="1" ht="31.5" hidden="1" outlineLevel="2" x14ac:dyDescent="0.3">
      <c r="A49" s="124"/>
      <c r="B49" s="110"/>
      <c r="C49" s="125"/>
      <c r="D49" s="127"/>
      <c r="E49" s="126"/>
      <c r="F49" s="98"/>
      <c r="G49" s="122"/>
      <c r="H49" s="42" t="s">
        <v>75</v>
      </c>
      <c r="I49" s="33" t="s">
        <v>31</v>
      </c>
      <c r="J49" s="33" t="s">
        <v>31</v>
      </c>
      <c r="K49" s="33" t="s">
        <v>31</v>
      </c>
      <c r="L49" s="33" t="s">
        <v>31</v>
      </c>
      <c r="M49" s="22">
        <v>7135041.4900000002</v>
      </c>
      <c r="N49" s="35" t="s">
        <v>31</v>
      </c>
      <c r="O49" s="33" t="s">
        <v>31</v>
      </c>
      <c r="P49" s="36">
        <v>0</v>
      </c>
      <c r="Q49" s="36">
        <f t="shared" ref="Q49:Q53" si="10">M49-P49</f>
        <v>7135041.4900000002</v>
      </c>
      <c r="R49" s="62">
        <f t="shared" si="7"/>
        <v>0</v>
      </c>
      <c r="S49" s="54"/>
      <c r="T49" s="16"/>
      <c r="U49" s="16"/>
      <c r="V49" s="16"/>
      <c r="W49" s="16"/>
      <c r="X49" s="16"/>
    </row>
    <row r="50" spans="1:24" ht="18.75" hidden="1" customHeight="1" outlineLevel="1" collapsed="1" x14ac:dyDescent="0.3">
      <c r="A50" s="124"/>
      <c r="B50" s="110"/>
      <c r="C50" s="125"/>
      <c r="D50" s="127"/>
      <c r="E50" s="126"/>
      <c r="F50" s="98"/>
      <c r="G50" s="122"/>
      <c r="H50" s="40" t="s">
        <v>77</v>
      </c>
      <c r="I50" s="19" t="s">
        <v>31</v>
      </c>
      <c r="J50" s="19" t="s">
        <v>31</v>
      </c>
      <c r="K50" s="19" t="s">
        <v>31</v>
      </c>
      <c r="L50" s="19" t="s">
        <v>31</v>
      </c>
      <c r="M50" s="22">
        <f>M51</f>
        <v>5960251.3300000001</v>
      </c>
      <c r="N50" s="21" t="s">
        <v>31</v>
      </c>
      <c r="O50" s="19" t="s">
        <v>31</v>
      </c>
      <c r="P50" s="22">
        <f>SUM(P52)</f>
        <v>0</v>
      </c>
      <c r="Q50" s="22">
        <f t="shared" si="10"/>
        <v>5960251.3300000001</v>
      </c>
      <c r="R50" s="23">
        <f t="shared" si="7"/>
        <v>0</v>
      </c>
      <c r="S50" s="54" t="s">
        <v>39</v>
      </c>
      <c r="T50" s="16"/>
      <c r="U50" s="16"/>
      <c r="V50" s="16"/>
      <c r="W50" s="16"/>
      <c r="X50" s="16"/>
    </row>
    <row r="51" spans="1:24" s="60" customFormat="1" ht="31.5" hidden="1" outlineLevel="2" x14ac:dyDescent="0.3">
      <c r="A51" s="124"/>
      <c r="B51" s="110"/>
      <c r="C51" s="125"/>
      <c r="D51" s="127"/>
      <c r="E51" s="126"/>
      <c r="F51" s="98"/>
      <c r="G51" s="122"/>
      <c r="H51" s="42" t="s">
        <v>75</v>
      </c>
      <c r="I51" s="33" t="s">
        <v>31</v>
      </c>
      <c r="J51" s="33" t="s">
        <v>31</v>
      </c>
      <c r="K51" s="33" t="s">
        <v>31</v>
      </c>
      <c r="L51" s="33" t="s">
        <v>31</v>
      </c>
      <c r="M51" s="22">
        <v>5960251.3300000001</v>
      </c>
      <c r="N51" s="35" t="s">
        <v>31</v>
      </c>
      <c r="O51" s="33" t="s">
        <v>31</v>
      </c>
      <c r="P51" s="36">
        <v>0</v>
      </c>
      <c r="Q51" s="36">
        <f t="shared" si="10"/>
        <v>5960251.3300000001</v>
      </c>
      <c r="R51" s="62">
        <f t="shared" si="7"/>
        <v>0</v>
      </c>
      <c r="S51" s="54"/>
      <c r="T51" s="16"/>
      <c r="U51" s="16"/>
      <c r="V51" s="16"/>
      <c r="W51" s="16"/>
      <c r="X51" s="16"/>
    </row>
    <row r="52" spans="1:24" hidden="1" outlineLevel="1" collapsed="1" x14ac:dyDescent="0.3">
      <c r="A52" s="124"/>
      <c r="B52" s="110"/>
      <c r="C52" s="125"/>
      <c r="D52" s="127"/>
      <c r="E52" s="126"/>
      <c r="F52" s="98"/>
      <c r="G52" s="122"/>
      <c r="H52" s="40" t="s">
        <v>78</v>
      </c>
      <c r="I52" s="19" t="s">
        <v>31</v>
      </c>
      <c r="J52" s="19" t="s">
        <v>31</v>
      </c>
      <c r="K52" s="19" t="s">
        <v>31</v>
      </c>
      <c r="L52" s="19" t="s">
        <v>31</v>
      </c>
      <c r="M52" s="22">
        <f>M53</f>
        <v>9257320.7699999996</v>
      </c>
      <c r="N52" s="21" t="s">
        <v>31</v>
      </c>
      <c r="O52" s="19" t="s">
        <v>31</v>
      </c>
      <c r="P52" s="22">
        <f>SUM(P54)</f>
        <v>0</v>
      </c>
      <c r="Q52" s="22">
        <f t="shared" si="10"/>
        <v>9257320.7699999996</v>
      </c>
      <c r="R52" s="23">
        <f t="shared" si="7"/>
        <v>0</v>
      </c>
      <c r="S52" s="54" t="s">
        <v>39</v>
      </c>
      <c r="T52" s="16"/>
      <c r="U52" s="16"/>
      <c r="V52" s="16"/>
      <c r="W52" s="16"/>
      <c r="X52" s="16"/>
    </row>
    <row r="53" spans="1:24" s="60" customFormat="1" ht="31.5" hidden="1" outlineLevel="2" x14ac:dyDescent="0.3">
      <c r="A53" s="124"/>
      <c r="B53" s="110"/>
      <c r="C53" s="125"/>
      <c r="D53" s="127"/>
      <c r="E53" s="64"/>
      <c r="F53" s="98"/>
      <c r="G53" s="122"/>
      <c r="H53" s="42" t="s">
        <v>75</v>
      </c>
      <c r="I53" s="33" t="s">
        <v>31</v>
      </c>
      <c r="J53" s="33" t="s">
        <v>31</v>
      </c>
      <c r="K53" s="33" t="s">
        <v>31</v>
      </c>
      <c r="L53" s="33" t="s">
        <v>31</v>
      </c>
      <c r="M53" s="36">
        <v>9257320.7699999996</v>
      </c>
      <c r="N53" s="35" t="s">
        <v>31</v>
      </c>
      <c r="O53" s="33" t="s">
        <v>31</v>
      </c>
      <c r="P53" s="36">
        <v>0</v>
      </c>
      <c r="Q53" s="36">
        <f t="shared" si="10"/>
        <v>9257320.7699999996</v>
      </c>
      <c r="R53" s="62">
        <f t="shared" si="7"/>
        <v>0</v>
      </c>
      <c r="S53" s="54"/>
      <c r="T53" s="16"/>
      <c r="U53" s="16"/>
      <c r="V53" s="16"/>
      <c r="W53" s="16"/>
      <c r="X53" s="16"/>
    </row>
    <row r="54" spans="1:24" collapsed="1" x14ac:dyDescent="0.3">
      <c r="A54" s="124"/>
      <c r="B54" s="103" t="s">
        <v>53</v>
      </c>
      <c r="C54" s="103"/>
      <c r="D54" s="103"/>
      <c r="E54" s="103"/>
      <c r="F54" s="103"/>
      <c r="G54" s="103"/>
      <c r="H54" s="103"/>
      <c r="I54" s="44">
        <f>I28+I44</f>
        <v>135266003.38</v>
      </c>
      <c r="J54" s="44">
        <f t="shared" ref="J54:Q54" si="11">J28+J44</f>
        <v>14142476.379999999</v>
      </c>
      <c r="K54" s="44">
        <f t="shared" si="11"/>
        <v>59061322.569999993</v>
      </c>
      <c r="L54" s="44">
        <f t="shared" si="11"/>
        <v>62062204.43</v>
      </c>
      <c r="M54" s="44">
        <f t="shared" si="11"/>
        <v>123229882.34</v>
      </c>
      <c r="N54" s="46">
        <f>IF(I54=0,0,M54/I54)</f>
        <v>0.91101887585022256</v>
      </c>
      <c r="O54" s="44">
        <f t="shared" si="11"/>
        <v>12036121.039999992</v>
      </c>
      <c r="P54" s="44">
        <f t="shared" si="11"/>
        <v>0</v>
      </c>
      <c r="Q54" s="44">
        <f t="shared" si="11"/>
        <v>135266003.38</v>
      </c>
      <c r="R54" s="46">
        <f t="shared" ref="R54" si="12">IF(I54=0,0,P54/I54)</f>
        <v>0</v>
      </c>
      <c r="S54" s="47"/>
      <c r="T54" s="16"/>
      <c r="U54" s="16"/>
      <c r="V54" s="16"/>
      <c r="W54" s="16"/>
      <c r="X54" s="16"/>
    </row>
    <row r="55" spans="1:24" ht="125.25" customHeight="1" x14ac:dyDescent="0.3">
      <c r="A55" s="124">
        <v>3</v>
      </c>
      <c r="B55" s="110" t="s">
        <v>79</v>
      </c>
      <c r="C55" s="125" t="s">
        <v>80</v>
      </c>
      <c r="D55" s="110" t="s">
        <v>81</v>
      </c>
      <c r="E55" s="126" t="s">
        <v>82</v>
      </c>
      <c r="F55" s="98" t="s">
        <v>83</v>
      </c>
      <c r="G55" s="122" t="s">
        <v>28</v>
      </c>
      <c r="H55" s="10" t="s">
        <v>84</v>
      </c>
      <c r="I55" s="11">
        <f>SUM(J55:L55)</f>
        <v>205333700</v>
      </c>
      <c r="J55" s="11">
        <v>10266685</v>
      </c>
      <c r="K55" s="11">
        <v>71648115</v>
      </c>
      <c r="L55" s="11">
        <v>123418900</v>
      </c>
      <c r="M55" s="11">
        <v>0</v>
      </c>
      <c r="N55" s="13">
        <f>IF(I55=0,0,M55/I55)</f>
        <v>0</v>
      </c>
      <c r="O55" s="11">
        <f>I55-M55</f>
        <v>205333700</v>
      </c>
      <c r="P55" s="11">
        <v>0</v>
      </c>
      <c r="Q55" s="11">
        <f>I55-P55</f>
        <v>205333700</v>
      </c>
      <c r="R55" s="14">
        <f>IF(I55=0,0,P55/I55)</f>
        <v>0</v>
      </c>
      <c r="S55" s="65"/>
      <c r="T55" s="16"/>
      <c r="U55" s="16"/>
      <c r="V55" s="16"/>
      <c r="W55" s="16"/>
      <c r="X55" s="16"/>
    </row>
    <row r="56" spans="1:24" ht="147.75" hidden="1" customHeight="1" x14ac:dyDescent="0.3">
      <c r="A56" s="124"/>
      <c r="B56" s="110"/>
      <c r="C56" s="125"/>
      <c r="D56" s="110"/>
      <c r="E56" s="126"/>
      <c r="F56" s="98"/>
      <c r="G56" s="122"/>
      <c r="H56" s="40" t="s">
        <v>85</v>
      </c>
      <c r="I56" s="19" t="s">
        <v>31</v>
      </c>
      <c r="J56" s="19" t="s">
        <v>31</v>
      </c>
      <c r="K56" s="19" t="s">
        <v>31</v>
      </c>
      <c r="L56" s="19" t="s">
        <v>31</v>
      </c>
      <c r="M56" s="11">
        <v>0</v>
      </c>
      <c r="N56" s="21" t="s">
        <v>31</v>
      </c>
      <c r="O56" s="19" t="s">
        <v>31</v>
      </c>
      <c r="P56" s="22">
        <f t="shared" ref="P56" si="13">SUM(P57)</f>
        <v>0</v>
      </c>
      <c r="Q56" s="22">
        <f t="shared" ref="Q56" si="14">M56-P56</f>
        <v>0</v>
      </c>
      <c r="R56" s="23">
        <f t="shared" ref="R56" si="15">IF(M56=0,0,P56/M56)</f>
        <v>0</v>
      </c>
      <c r="S56" s="66" t="s">
        <v>86</v>
      </c>
      <c r="T56" s="16"/>
      <c r="U56" s="16"/>
      <c r="V56" s="16"/>
    </row>
    <row r="57" spans="1:24" ht="20.25" customHeight="1" x14ac:dyDescent="0.3">
      <c r="A57" s="124"/>
      <c r="B57" s="103" t="s">
        <v>53</v>
      </c>
      <c r="C57" s="103"/>
      <c r="D57" s="103"/>
      <c r="E57" s="103"/>
      <c r="F57" s="103"/>
      <c r="G57" s="103"/>
      <c r="H57" s="103"/>
      <c r="I57" s="44">
        <f>I55</f>
        <v>205333700</v>
      </c>
      <c r="J57" s="44">
        <f t="shared" ref="J57:P57" si="16">J55</f>
        <v>10266685</v>
      </c>
      <c r="K57" s="44">
        <f t="shared" si="16"/>
        <v>71648115</v>
      </c>
      <c r="L57" s="44">
        <f t="shared" si="16"/>
        <v>123418900</v>
      </c>
      <c r="M57" s="44">
        <f t="shared" si="16"/>
        <v>0</v>
      </c>
      <c r="N57" s="46">
        <f t="shared" ref="N57" si="17">IF(I57=0,0,M57/I57)</f>
        <v>0</v>
      </c>
      <c r="O57" s="44">
        <f t="shared" si="16"/>
        <v>205333700</v>
      </c>
      <c r="P57" s="44">
        <f t="shared" si="16"/>
        <v>0</v>
      </c>
      <c r="Q57" s="44">
        <f>Q55</f>
        <v>205333700</v>
      </c>
      <c r="R57" s="46">
        <f>IF(I57=0,0,P57/I57)</f>
        <v>0</v>
      </c>
      <c r="S57" s="47"/>
      <c r="T57" s="16"/>
      <c r="U57" s="16"/>
      <c r="V57" s="16"/>
    </row>
    <row r="58" spans="1:24" x14ac:dyDescent="0.3">
      <c r="A58" s="123" t="s">
        <v>87</v>
      </c>
      <c r="B58" s="123"/>
      <c r="C58" s="123"/>
      <c r="D58" s="123"/>
      <c r="E58" s="123"/>
      <c r="F58" s="123"/>
      <c r="G58" s="123"/>
      <c r="H58" s="123"/>
      <c r="I58" s="67">
        <f>I57+I54+I27</f>
        <v>917129256.27999997</v>
      </c>
      <c r="J58" s="67">
        <f>J57+J54+J27</f>
        <v>82062116.670000002</v>
      </c>
      <c r="K58" s="67">
        <f>K57+K54+K27</f>
        <v>649586035.17999995</v>
      </c>
      <c r="L58" s="67">
        <f>L57+L54+L27</f>
        <v>185481104.43000001</v>
      </c>
      <c r="M58" s="67">
        <f>M57+M54+M27</f>
        <v>618073929.01999998</v>
      </c>
      <c r="N58" s="68">
        <f>IF(I58=0,0,M58/I58)</f>
        <v>0.6739223776667983</v>
      </c>
      <c r="O58" s="67">
        <f>O57+O54+O27</f>
        <v>299055327.25999999</v>
      </c>
      <c r="P58" s="67">
        <f>P57+P54+P27</f>
        <v>0</v>
      </c>
      <c r="Q58" s="67">
        <f>Q57+Q54+Q27</f>
        <v>917129256.27999997</v>
      </c>
      <c r="R58" s="69">
        <f>IF(I58=0,0,P58/I58)</f>
        <v>0</v>
      </c>
      <c r="S58" s="70"/>
      <c r="T58" s="16"/>
      <c r="U58" s="16"/>
      <c r="V58" s="16"/>
    </row>
    <row r="59" spans="1:24" ht="58.5" customHeight="1" x14ac:dyDescent="0.3">
      <c r="A59" s="109">
        <v>4</v>
      </c>
      <c r="B59" s="110" t="s">
        <v>88</v>
      </c>
      <c r="C59" s="110" t="s">
        <v>89</v>
      </c>
      <c r="D59" s="110" t="s">
        <v>90</v>
      </c>
      <c r="E59" s="102" t="s">
        <v>91</v>
      </c>
      <c r="F59" s="98" t="s">
        <v>92</v>
      </c>
      <c r="G59" s="119" t="s">
        <v>93</v>
      </c>
      <c r="H59" s="10" t="s">
        <v>94</v>
      </c>
      <c r="I59" s="11">
        <f>SUM(J59:L59)</f>
        <v>28186889.470000003</v>
      </c>
      <c r="J59" s="11">
        <v>2818688.95</v>
      </c>
      <c r="K59" s="11">
        <v>1268410.1499999999</v>
      </c>
      <c r="L59" s="11">
        <v>24099790.370000001</v>
      </c>
      <c r="M59" s="11">
        <f>M60</f>
        <v>1871100</v>
      </c>
      <c r="N59" s="13">
        <f>IF(I59=0,0,M59/I59)</f>
        <v>6.6381925610892886E-2</v>
      </c>
      <c r="O59" s="11">
        <f>I59-M59</f>
        <v>26315789.470000003</v>
      </c>
      <c r="P59" s="11">
        <v>28186889.469999999</v>
      </c>
      <c r="Q59" s="11">
        <f>I59-P59</f>
        <v>0</v>
      </c>
      <c r="R59" s="14">
        <f>IF(I59=0,0,P59/I59)</f>
        <v>0.99999999999999989</v>
      </c>
      <c r="S59" s="120" t="s">
        <v>95</v>
      </c>
    </row>
    <row r="60" spans="1:24" ht="219" hidden="1" customHeight="1" thickBot="1" x14ac:dyDescent="0.3">
      <c r="A60" s="109"/>
      <c r="B60" s="110"/>
      <c r="C60" s="110"/>
      <c r="D60" s="110"/>
      <c r="E60" s="102"/>
      <c r="F60" s="98"/>
      <c r="G60" s="119"/>
      <c r="H60" s="18" t="s">
        <v>96</v>
      </c>
      <c r="I60" s="19" t="s">
        <v>31</v>
      </c>
      <c r="J60" s="19" t="s">
        <v>31</v>
      </c>
      <c r="K60" s="19" t="s">
        <v>31</v>
      </c>
      <c r="L60" s="19" t="s">
        <v>31</v>
      </c>
      <c r="M60" s="71">
        <v>1871100</v>
      </c>
      <c r="N60" s="21" t="s">
        <v>31</v>
      </c>
      <c r="O60" s="19" t="s">
        <v>31</v>
      </c>
      <c r="P60" s="19" t="s">
        <v>31</v>
      </c>
      <c r="Q60" s="19" t="s">
        <v>31</v>
      </c>
      <c r="R60" s="21" t="s">
        <v>31</v>
      </c>
      <c r="S60" s="121"/>
      <c r="T60" s="72"/>
    </row>
    <row r="61" spans="1:24" ht="75" customHeight="1" x14ac:dyDescent="0.3">
      <c r="A61" s="109"/>
      <c r="B61" s="110"/>
      <c r="C61" s="110"/>
      <c r="D61" s="110"/>
      <c r="E61" s="102"/>
      <c r="F61" s="98" t="s">
        <v>97</v>
      </c>
      <c r="G61" s="119"/>
      <c r="H61" s="10" t="s">
        <v>94</v>
      </c>
      <c r="I61" s="11">
        <f>SUM(J61:L61)</f>
        <v>18488400</v>
      </c>
      <c r="J61" s="11">
        <v>1848840</v>
      </c>
      <c r="K61" s="11">
        <v>16639560</v>
      </c>
      <c r="L61" s="11">
        <v>0</v>
      </c>
      <c r="M61" s="11">
        <f>M62</f>
        <v>0</v>
      </c>
      <c r="N61" s="13">
        <f>IF(I61=0,0,M61/I61)</f>
        <v>0</v>
      </c>
      <c r="O61" s="11">
        <f>I61-M61</f>
        <v>18488400</v>
      </c>
      <c r="P61" s="11">
        <v>18488400</v>
      </c>
      <c r="Q61" s="11">
        <f>I61-P61</f>
        <v>0</v>
      </c>
      <c r="R61" s="14">
        <f>IF(I61=0,0,P61/I61)</f>
        <v>1</v>
      </c>
      <c r="S61" s="120" t="s">
        <v>98</v>
      </c>
      <c r="T61" s="73"/>
    </row>
    <row r="62" spans="1:24" ht="42.75" hidden="1" customHeight="1" x14ac:dyDescent="0.3">
      <c r="A62" s="109"/>
      <c r="B62" s="110"/>
      <c r="C62" s="110"/>
      <c r="D62" s="110"/>
      <c r="E62" s="102"/>
      <c r="F62" s="98"/>
      <c r="G62" s="119"/>
      <c r="H62" s="40" t="s">
        <v>96</v>
      </c>
      <c r="I62" s="19" t="s">
        <v>31</v>
      </c>
      <c r="J62" s="19" t="s">
        <v>31</v>
      </c>
      <c r="K62" s="19" t="s">
        <v>31</v>
      </c>
      <c r="L62" s="19" t="s">
        <v>31</v>
      </c>
      <c r="M62" s="71"/>
      <c r="N62" s="21" t="s">
        <v>31</v>
      </c>
      <c r="O62" s="19" t="s">
        <v>31</v>
      </c>
      <c r="P62" s="19" t="s">
        <v>31</v>
      </c>
      <c r="Q62" s="19" t="s">
        <v>31</v>
      </c>
      <c r="R62" s="21" t="s">
        <v>31</v>
      </c>
      <c r="S62" s="121"/>
      <c r="T62" s="73"/>
    </row>
    <row r="63" spans="1:24" x14ac:dyDescent="0.3">
      <c r="A63" s="109"/>
      <c r="B63" s="103" t="s">
        <v>53</v>
      </c>
      <c r="C63" s="103"/>
      <c r="D63" s="103"/>
      <c r="E63" s="103"/>
      <c r="F63" s="103"/>
      <c r="G63" s="103"/>
      <c r="H63" s="103"/>
      <c r="I63" s="44">
        <f>I59+I61</f>
        <v>46675289.469999999</v>
      </c>
      <c r="J63" s="44">
        <f>J59+J61</f>
        <v>4667528.95</v>
      </c>
      <c r="K63" s="44">
        <f>K59+K61</f>
        <v>17907970.149999999</v>
      </c>
      <c r="L63" s="44">
        <f>L59+L61</f>
        <v>24099790.370000001</v>
      </c>
      <c r="M63" s="44">
        <f>M59+M61</f>
        <v>1871100</v>
      </c>
      <c r="N63" s="46">
        <f>IF(I63=0,0,M63/I63)</f>
        <v>4.0087592840803439E-2</v>
      </c>
      <c r="O63" s="44">
        <f>O59+O61</f>
        <v>44804189.469999999</v>
      </c>
      <c r="P63" s="44">
        <f>P59+P61</f>
        <v>46675289.469999999</v>
      </c>
      <c r="Q63" s="44">
        <f>Q59+Q61</f>
        <v>0</v>
      </c>
      <c r="R63" s="46">
        <f>IF(I63=0,0,P63/I63)</f>
        <v>1</v>
      </c>
      <c r="S63" s="75"/>
    </row>
    <row r="64" spans="1:24" ht="200.25" customHeight="1" x14ac:dyDescent="0.3">
      <c r="A64" s="109">
        <v>5</v>
      </c>
      <c r="B64" s="110" t="s">
        <v>99</v>
      </c>
      <c r="C64" s="110" t="s">
        <v>89</v>
      </c>
      <c r="D64" s="110" t="s">
        <v>100</v>
      </c>
      <c r="E64" s="107" t="s">
        <v>101</v>
      </c>
      <c r="F64" s="98" t="s">
        <v>102</v>
      </c>
      <c r="G64" s="119" t="s">
        <v>93</v>
      </c>
      <c r="H64" s="10" t="s">
        <v>94</v>
      </c>
      <c r="I64" s="11">
        <f>SUM(J64:L64)</f>
        <v>2695424</v>
      </c>
      <c r="J64" s="11">
        <v>134772</v>
      </c>
      <c r="K64" s="11">
        <v>128032.72</v>
      </c>
      <c r="L64" s="11">
        <v>2432619.2799999998</v>
      </c>
      <c r="M64" s="11">
        <f>M65</f>
        <v>2695400</v>
      </c>
      <c r="N64" s="13">
        <f t="shared" ref="N64" si="18">IF(I64=0,0,M64/I64)</f>
        <v>0.99999109602051472</v>
      </c>
      <c r="O64" s="11">
        <f>I64-M64</f>
        <v>24</v>
      </c>
      <c r="P64" s="11">
        <v>2695424</v>
      </c>
      <c r="Q64" s="11">
        <f t="shared" ref="Q64" si="19">I64-P64</f>
        <v>0</v>
      </c>
      <c r="R64" s="14">
        <f>IF(I64=0,0,P64/I64)</f>
        <v>1</v>
      </c>
      <c r="S64" s="120" t="s">
        <v>103</v>
      </c>
    </row>
    <row r="65" spans="1:20" ht="204" hidden="1" customHeight="1" x14ac:dyDescent="0.3">
      <c r="A65" s="109"/>
      <c r="B65" s="110"/>
      <c r="C65" s="110"/>
      <c r="D65" s="110"/>
      <c r="E65" s="107"/>
      <c r="F65" s="98"/>
      <c r="G65" s="119"/>
      <c r="H65" s="40" t="s">
        <v>96</v>
      </c>
      <c r="I65" s="19" t="s">
        <v>31</v>
      </c>
      <c r="J65" s="19" t="s">
        <v>31</v>
      </c>
      <c r="K65" s="19" t="s">
        <v>31</v>
      </c>
      <c r="L65" s="19" t="s">
        <v>31</v>
      </c>
      <c r="M65" s="71">
        <v>2695400</v>
      </c>
      <c r="N65" s="21" t="s">
        <v>31</v>
      </c>
      <c r="O65" s="19" t="s">
        <v>31</v>
      </c>
      <c r="P65" s="19" t="s">
        <v>31</v>
      </c>
      <c r="Q65" s="19" t="s">
        <v>31</v>
      </c>
      <c r="R65" s="21" t="s">
        <v>31</v>
      </c>
      <c r="S65" s="121"/>
      <c r="T65" s="72"/>
    </row>
    <row r="66" spans="1:20" ht="19.5" customHeight="1" x14ac:dyDescent="0.3">
      <c r="A66" s="109"/>
      <c r="B66" s="103" t="s">
        <v>53</v>
      </c>
      <c r="C66" s="103"/>
      <c r="D66" s="103"/>
      <c r="E66" s="103"/>
      <c r="F66" s="103"/>
      <c r="G66" s="103"/>
      <c r="H66" s="103"/>
      <c r="I66" s="44">
        <f>I64</f>
        <v>2695424</v>
      </c>
      <c r="J66" s="44">
        <f t="shared" ref="J66:Q66" si="20">J64</f>
        <v>134772</v>
      </c>
      <c r="K66" s="44">
        <f t="shared" si="20"/>
        <v>128032.72</v>
      </c>
      <c r="L66" s="44">
        <f t="shared" si="20"/>
        <v>2432619.2799999998</v>
      </c>
      <c r="M66" s="44">
        <f t="shared" si="20"/>
        <v>2695400</v>
      </c>
      <c r="N66" s="46">
        <f>IF(I66=0,0,M66/I66)</f>
        <v>0.99999109602051472</v>
      </c>
      <c r="O66" s="44">
        <f t="shared" si="20"/>
        <v>24</v>
      </c>
      <c r="P66" s="44">
        <f t="shared" si="20"/>
        <v>2695424</v>
      </c>
      <c r="Q66" s="44">
        <f t="shared" si="20"/>
        <v>0</v>
      </c>
      <c r="R66" s="46">
        <f>IF(I66=0,0,P66/I66)</f>
        <v>1</v>
      </c>
      <c r="S66" s="75"/>
    </row>
    <row r="67" spans="1:20" ht="65.25" customHeight="1" x14ac:dyDescent="0.3">
      <c r="A67" s="109">
        <v>6</v>
      </c>
      <c r="B67" s="110" t="s">
        <v>104</v>
      </c>
      <c r="C67" s="110" t="s">
        <v>89</v>
      </c>
      <c r="D67" s="110" t="s">
        <v>105</v>
      </c>
      <c r="E67" s="102" t="s">
        <v>106</v>
      </c>
      <c r="F67" s="98" t="s">
        <v>107</v>
      </c>
      <c r="G67" s="98" t="s">
        <v>108</v>
      </c>
      <c r="H67" s="10" t="s">
        <v>94</v>
      </c>
      <c r="I67" s="11">
        <f>SUM(J67:L67)</f>
        <v>513084042.02999997</v>
      </c>
      <c r="J67" s="11">
        <v>10261680.890000001</v>
      </c>
      <c r="K67" s="11">
        <v>140790261.13999999</v>
      </c>
      <c r="L67" s="11">
        <v>362032100</v>
      </c>
      <c r="M67" s="11">
        <f>M68+M69+M70+M71+M72+M73+M74</f>
        <v>511785372.70999998</v>
      </c>
      <c r="N67" s="13">
        <f>IF(I67=0,0,M67/I67)</f>
        <v>0.99746889551493001</v>
      </c>
      <c r="O67" s="11">
        <f>I67-M67</f>
        <v>1298669.3199999928</v>
      </c>
      <c r="P67" s="11">
        <v>487364953.07999998</v>
      </c>
      <c r="Q67" s="11">
        <f>I67-P67</f>
        <v>25719088.949999988</v>
      </c>
      <c r="R67" s="14">
        <f>IF(I67=0,0,P67/I67)</f>
        <v>0.94987353563318155</v>
      </c>
      <c r="S67" s="76"/>
    </row>
    <row r="68" spans="1:20" ht="31.5" hidden="1" customHeight="1" x14ac:dyDescent="0.3">
      <c r="A68" s="109"/>
      <c r="B68" s="110"/>
      <c r="C68" s="110"/>
      <c r="D68" s="110"/>
      <c r="E68" s="102"/>
      <c r="F68" s="98"/>
      <c r="G68" s="98"/>
      <c r="H68" s="40" t="s">
        <v>109</v>
      </c>
      <c r="I68" s="19" t="s">
        <v>31</v>
      </c>
      <c r="J68" s="19" t="s">
        <v>31</v>
      </c>
      <c r="K68" s="19" t="s">
        <v>31</v>
      </c>
      <c r="L68" s="19" t="s">
        <v>31</v>
      </c>
      <c r="M68" s="71">
        <v>40127976.200000003</v>
      </c>
      <c r="N68" s="21" t="s">
        <v>31</v>
      </c>
      <c r="O68" s="19" t="s">
        <v>31</v>
      </c>
      <c r="P68" s="19" t="s">
        <v>31</v>
      </c>
      <c r="Q68" s="19" t="s">
        <v>31</v>
      </c>
      <c r="R68" s="21" t="s">
        <v>31</v>
      </c>
      <c r="S68" s="111" t="s">
        <v>110</v>
      </c>
      <c r="T68" s="72"/>
    </row>
    <row r="69" spans="1:20" hidden="1" x14ac:dyDescent="0.3">
      <c r="A69" s="109"/>
      <c r="B69" s="110"/>
      <c r="C69" s="110"/>
      <c r="D69" s="110"/>
      <c r="E69" s="102"/>
      <c r="F69" s="98"/>
      <c r="G69" s="98"/>
      <c r="H69" s="40" t="s">
        <v>111</v>
      </c>
      <c r="I69" s="19" t="s">
        <v>31</v>
      </c>
      <c r="J69" s="19" t="s">
        <v>31</v>
      </c>
      <c r="K69" s="19" t="s">
        <v>31</v>
      </c>
      <c r="L69" s="19" t="s">
        <v>31</v>
      </c>
      <c r="M69" s="71">
        <f>109208606.54+9737963.76</f>
        <v>118946570.30000001</v>
      </c>
      <c r="N69" s="21" t="s">
        <v>31</v>
      </c>
      <c r="O69" s="19" t="s">
        <v>31</v>
      </c>
      <c r="P69" s="19" t="s">
        <v>31</v>
      </c>
      <c r="Q69" s="19" t="s">
        <v>31</v>
      </c>
      <c r="R69" s="21" t="s">
        <v>31</v>
      </c>
      <c r="S69" s="112"/>
    </row>
    <row r="70" spans="1:20" hidden="1" x14ac:dyDescent="0.3">
      <c r="A70" s="109"/>
      <c r="B70" s="110"/>
      <c r="C70" s="110"/>
      <c r="D70" s="110"/>
      <c r="E70" s="102"/>
      <c r="F70" s="98"/>
      <c r="G70" s="98"/>
      <c r="H70" s="40" t="s">
        <v>112</v>
      </c>
      <c r="I70" s="19" t="s">
        <v>31</v>
      </c>
      <c r="J70" s="19" t="s">
        <v>31</v>
      </c>
      <c r="K70" s="19" t="s">
        <v>31</v>
      </c>
      <c r="L70" s="19" t="s">
        <v>31</v>
      </c>
      <c r="M70" s="71">
        <v>44620890.039999999</v>
      </c>
      <c r="N70" s="21" t="s">
        <v>31</v>
      </c>
      <c r="O70" s="19" t="s">
        <v>31</v>
      </c>
      <c r="P70" s="19" t="s">
        <v>31</v>
      </c>
      <c r="Q70" s="19" t="s">
        <v>31</v>
      </c>
      <c r="R70" s="21" t="s">
        <v>31</v>
      </c>
      <c r="S70" s="112"/>
      <c r="T70" s="72"/>
    </row>
    <row r="71" spans="1:20" hidden="1" x14ac:dyDescent="0.3">
      <c r="A71" s="109"/>
      <c r="B71" s="110"/>
      <c r="C71" s="110"/>
      <c r="D71" s="110"/>
      <c r="E71" s="102"/>
      <c r="F71" s="98"/>
      <c r="G71" s="98"/>
      <c r="H71" s="40" t="s">
        <v>113</v>
      </c>
      <c r="I71" s="19" t="s">
        <v>31</v>
      </c>
      <c r="J71" s="19" t="s">
        <v>31</v>
      </c>
      <c r="K71" s="19" t="s">
        <v>31</v>
      </c>
      <c r="L71" s="19" t="s">
        <v>31</v>
      </c>
      <c r="M71" s="71">
        <f>71711177.57+12046485.27</f>
        <v>83757662.839999989</v>
      </c>
      <c r="N71" s="21" t="s">
        <v>31</v>
      </c>
      <c r="O71" s="19" t="s">
        <v>31</v>
      </c>
      <c r="P71" s="19" t="s">
        <v>31</v>
      </c>
      <c r="Q71" s="19" t="s">
        <v>31</v>
      </c>
      <c r="R71" s="21" t="s">
        <v>31</v>
      </c>
      <c r="S71" s="112"/>
      <c r="T71" s="77"/>
    </row>
    <row r="72" spans="1:20" hidden="1" x14ac:dyDescent="0.3">
      <c r="A72" s="109"/>
      <c r="B72" s="110"/>
      <c r="C72" s="110"/>
      <c r="D72" s="110"/>
      <c r="E72" s="102"/>
      <c r="F72" s="98"/>
      <c r="G72" s="98"/>
      <c r="H72" s="40" t="s">
        <v>114</v>
      </c>
      <c r="I72" s="19" t="s">
        <v>31</v>
      </c>
      <c r="J72" s="19" t="s">
        <v>31</v>
      </c>
      <c r="K72" s="19" t="s">
        <v>31</v>
      </c>
      <c r="L72" s="19" t="s">
        <v>31</v>
      </c>
      <c r="M72" s="71">
        <f>36328714.36+12046485.27</f>
        <v>48375199.629999995</v>
      </c>
      <c r="N72" s="21" t="s">
        <v>31</v>
      </c>
      <c r="O72" s="19" t="s">
        <v>31</v>
      </c>
      <c r="P72" s="19" t="s">
        <v>31</v>
      </c>
      <c r="Q72" s="19" t="s">
        <v>31</v>
      </c>
      <c r="R72" s="21" t="s">
        <v>31</v>
      </c>
      <c r="S72" s="112"/>
    </row>
    <row r="73" spans="1:20" hidden="1" x14ac:dyDescent="0.3">
      <c r="A73" s="109"/>
      <c r="B73" s="110"/>
      <c r="C73" s="110"/>
      <c r="D73" s="110"/>
      <c r="E73" s="102"/>
      <c r="F73" s="98"/>
      <c r="G73" s="98"/>
      <c r="H73" s="40" t="s">
        <v>115</v>
      </c>
      <c r="I73" s="19" t="s">
        <v>31</v>
      </c>
      <c r="J73" s="19" t="s">
        <v>31</v>
      </c>
      <c r="K73" s="19" t="s">
        <v>31</v>
      </c>
      <c r="L73" s="19" t="s">
        <v>31</v>
      </c>
      <c r="M73" s="71">
        <f>40735597.74+12046485.27</f>
        <v>52782083.010000005</v>
      </c>
      <c r="N73" s="21" t="s">
        <v>31</v>
      </c>
      <c r="O73" s="19" t="s">
        <v>31</v>
      </c>
      <c r="P73" s="19" t="s">
        <v>31</v>
      </c>
      <c r="Q73" s="19" t="s">
        <v>31</v>
      </c>
      <c r="R73" s="21" t="s">
        <v>31</v>
      </c>
      <c r="S73" s="112"/>
    </row>
    <row r="74" spans="1:20" ht="24" hidden="1" customHeight="1" thickBot="1" x14ac:dyDescent="0.3">
      <c r="A74" s="109"/>
      <c r="B74" s="110"/>
      <c r="C74" s="110"/>
      <c r="D74" s="110"/>
      <c r="E74" s="102"/>
      <c r="F74" s="98"/>
      <c r="G74" s="98"/>
      <c r="H74" s="40" t="s">
        <v>116</v>
      </c>
      <c r="I74" s="19" t="s">
        <v>31</v>
      </c>
      <c r="J74" s="19" t="s">
        <v>31</v>
      </c>
      <c r="K74" s="19" t="s">
        <v>31</v>
      </c>
      <c r="L74" s="19" t="s">
        <v>31</v>
      </c>
      <c r="M74" s="71">
        <f>111128505.42+12046485.27</f>
        <v>123174990.69</v>
      </c>
      <c r="N74" s="21" t="s">
        <v>31</v>
      </c>
      <c r="O74" s="19" t="s">
        <v>31</v>
      </c>
      <c r="P74" s="19" t="s">
        <v>31</v>
      </c>
      <c r="Q74" s="19" t="s">
        <v>31</v>
      </c>
      <c r="R74" s="21" t="s">
        <v>31</v>
      </c>
      <c r="S74" s="113"/>
    </row>
    <row r="75" spans="1:20" ht="65.25" customHeight="1" x14ac:dyDescent="0.3">
      <c r="A75" s="109"/>
      <c r="B75" s="110"/>
      <c r="C75" s="110"/>
      <c r="D75" s="110"/>
      <c r="E75" s="102"/>
      <c r="F75" s="98" t="s">
        <v>117</v>
      </c>
      <c r="G75" s="98"/>
      <c r="H75" s="10" t="s">
        <v>94</v>
      </c>
      <c r="I75" s="11">
        <f>SUM(J75:L75)</f>
        <v>23158721.689999998</v>
      </c>
      <c r="J75" s="11">
        <v>463174.49</v>
      </c>
      <c r="K75" s="11">
        <v>22695547.199999999</v>
      </c>
      <c r="L75" s="11">
        <v>0</v>
      </c>
      <c r="M75" s="11">
        <v>23158725.509999998</v>
      </c>
      <c r="N75" s="13">
        <f t="shared" ref="N75" si="21">IF(I75=0,0,M75/I75)</f>
        <v>1.0000001649486552</v>
      </c>
      <c r="O75" s="11">
        <f>I75-M75</f>
        <v>-3.8200000002980232</v>
      </c>
      <c r="P75" s="11">
        <v>23158721.690000001</v>
      </c>
      <c r="Q75" s="11">
        <f>I75-P75</f>
        <v>0</v>
      </c>
      <c r="R75" s="14">
        <f>IF(I75=0,0,P75/I75)</f>
        <v>1.0000000000000002</v>
      </c>
      <c r="S75" s="78"/>
    </row>
    <row r="76" spans="1:20" ht="34.5" hidden="1" customHeight="1" x14ac:dyDescent="0.3">
      <c r="A76" s="109"/>
      <c r="B76" s="110"/>
      <c r="C76" s="110"/>
      <c r="D76" s="110"/>
      <c r="E76" s="102"/>
      <c r="F76" s="98"/>
      <c r="G76" s="98"/>
      <c r="H76" s="40" t="s">
        <v>109</v>
      </c>
      <c r="I76" s="19" t="s">
        <v>31</v>
      </c>
      <c r="J76" s="19" t="s">
        <v>31</v>
      </c>
      <c r="K76" s="19" t="s">
        <v>31</v>
      </c>
      <c r="L76" s="19" t="s">
        <v>31</v>
      </c>
      <c r="M76" s="71">
        <v>3448462.88</v>
      </c>
      <c r="N76" s="21" t="s">
        <v>31</v>
      </c>
      <c r="O76" s="19" t="s">
        <v>31</v>
      </c>
      <c r="P76" s="19" t="s">
        <v>31</v>
      </c>
      <c r="Q76" s="19" t="s">
        <v>31</v>
      </c>
      <c r="R76" s="21" t="s">
        <v>31</v>
      </c>
      <c r="S76" s="114" t="s">
        <v>118</v>
      </c>
    </row>
    <row r="77" spans="1:20" hidden="1" x14ac:dyDescent="0.3">
      <c r="A77" s="109"/>
      <c r="B77" s="110"/>
      <c r="C77" s="110"/>
      <c r="D77" s="110"/>
      <c r="E77" s="102"/>
      <c r="F77" s="98"/>
      <c r="G77" s="98"/>
      <c r="H77" s="40" t="s">
        <v>111</v>
      </c>
      <c r="I77" s="19" t="s">
        <v>31</v>
      </c>
      <c r="J77" s="19" t="s">
        <v>31</v>
      </c>
      <c r="K77" s="19" t="s">
        <v>31</v>
      </c>
      <c r="L77" s="19" t="s">
        <v>31</v>
      </c>
      <c r="M77" s="71">
        <v>2693877.56</v>
      </c>
      <c r="N77" s="21" t="s">
        <v>31</v>
      </c>
      <c r="O77" s="19" t="s">
        <v>31</v>
      </c>
      <c r="P77" s="19" t="s">
        <v>31</v>
      </c>
      <c r="Q77" s="19" t="s">
        <v>31</v>
      </c>
      <c r="R77" s="21" t="s">
        <v>31</v>
      </c>
      <c r="S77" s="115"/>
    </row>
    <row r="78" spans="1:20" hidden="1" x14ac:dyDescent="0.3">
      <c r="A78" s="109"/>
      <c r="B78" s="110"/>
      <c r="C78" s="110"/>
      <c r="D78" s="110"/>
      <c r="E78" s="102"/>
      <c r="F78" s="98"/>
      <c r="G78" s="98"/>
      <c r="H78" s="40" t="s">
        <v>119</v>
      </c>
      <c r="I78" s="19" t="s">
        <v>31</v>
      </c>
      <c r="J78" s="19" t="s">
        <v>31</v>
      </c>
      <c r="K78" s="19" t="s">
        <v>31</v>
      </c>
      <c r="L78" s="19" t="s">
        <v>31</v>
      </c>
      <c r="M78" s="71">
        <v>5004559.8</v>
      </c>
      <c r="N78" s="21" t="s">
        <v>31</v>
      </c>
      <c r="O78" s="19" t="s">
        <v>31</v>
      </c>
      <c r="P78" s="19" t="s">
        <v>31</v>
      </c>
      <c r="Q78" s="19" t="s">
        <v>31</v>
      </c>
      <c r="R78" s="21" t="s">
        <v>31</v>
      </c>
      <c r="S78" s="115"/>
    </row>
    <row r="79" spans="1:20" hidden="1" x14ac:dyDescent="0.3">
      <c r="A79" s="109"/>
      <c r="B79" s="110"/>
      <c r="C79" s="110"/>
      <c r="D79" s="110"/>
      <c r="E79" s="102"/>
      <c r="F79" s="98"/>
      <c r="G79" s="98"/>
      <c r="H79" s="40" t="s">
        <v>120</v>
      </c>
      <c r="I79" s="19" t="s">
        <v>31</v>
      </c>
      <c r="J79" s="19" t="s">
        <v>31</v>
      </c>
      <c r="K79" s="19" t="s">
        <v>31</v>
      </c>
      <c r="L79" s="19" t="s">
        <v>31</v>
      </c>
      <c r="M79" s="71">
        <v>2954322.63</v>
      </c>
      <c r="N79" s="21" t="s">
        <v>31</v>
      </c>
      <c r="O79" s="19" t="s">
        <v>31</v>
      </c>
      <c r="P79" s="19" t="s">
        <v>31</v>
      </c>
      <c r="Q79" s="19" t="s">
        <v>31</v>
      </c>
      <c r="R79" s="21" t="s">
        <v>31</v>
      </c>
      <c r="S79" s="115"/>
    </row>
    <row r="80" spans="1:20" hidden="1" x14ac:dyDescent="0.3">
      <c r="A80" s="109"/>
      <c r="B80" s="110"/>
      <c r="C80" s="110"/>
      <c r="D80" s="110"/>
      <c r="E80" s="102"/>
      <c r="F80" s="98"/>
      <c r="G80" s="98"/>
      <c r="H80" s="40" t="s">
        <v>121</v>
      </c>
      <c r="I80" s="19" t="s">
        <v>31</v>
      </c>
      <c r="J80" s="19" t="s">
        <v>31</v>
      </c>
      <c r="K80" s="19" t="s">
        <v>31</v>
      </c>
      <c r="L80" s="19" t="s">
        <v>31</v>
      </c>
      <c r="M80" s="71">
        <v>3231353.73</v>
      </c>
      <c r="N80" s="21" t="s">
        <v>31</v>
      </c>
      <c r="O80" s="19" t="s">
        <v>31</v>
      </c>
      <c r="P80" s="19" t="s">
        <v>31</v>
      </c>
      <c r="Q80" s="19" t="s">
        <v>31</v>
      </c>
      <c r="R80" s="21" t="s">
        <v>31</v>
      </c>
      <c r="S80" s="115"/>
    </row>
    <row r="81" spans="1:20" hidden="1" x14ac:dyDescent="0.3">
      <c r="A81" s="109"/>
      <c r="B81" s="110"/>
      <c r="C81" s="110"/>
      <c r="D81" s="110"/>
      <c r="E81" s="102"/>
      <c r="F81" s="98"/>
      <c r="G81" s="98"/>
      <c r="H81" s="40" t="s">
        <v>122</v>
      </c>
      <c r="I81" s="19" t="s">
        <v>31</v>
      </c>
      <c r="J81" s="19" t="s">
        <v>31</v>
      </c>
      <c r="K81" s="19" t="s">
        <v>31</v>
      </c>
      <c r="L81" s="19" t="s">
        <v>31</v>
      </c>
      <c r="M81" s="71">
        <v>1414739.22</v>
      </c>
      <c r="N81" s="21" t="s">
        <v>31</v>
      </c>
      <c r="O81" s="19" t="s">
        <v>31</v>
      </c>
      <c r="P81" s="19" t="s">
        <v>31</v>
      </c>
      <c r="Q81" s="19" t="s">
        <v>31</v>
      </c>
      <c r="R81" s="21" t="s">
        <v>31</v>
      </c>
      <c r="S81" s="115"/>
    </row>
    <row r="82" spans="1:20" hidden="1" x14ac:dyDescent="0.3">
      <c r="A82" s="109"/>
      <c r="B82" s="110"/>
      <c r="C82" s="110"/>
      <c r="D82" s="110"/>
      <c r="E82" s="102"/>
      <c r="F82" s="98"/>
      <c r="G82" s="98"/>
      <c r="H82" s="40" t="s">
        <v>116</v>
      </c>
      <c r="I82" s="19" t="s">
        <v>31</v>
      </c>
      <c r="J82" s="19" t="s">
        <v>31</v>
      </c>
      <c r="K82" s="19" t="s">
        <v>31</v>
      </c>
      <c r="L82" s="19" t="s">
        <v>31</v>
      </c>
      <c r="M82" s="71">
        <v>4411409.6900000004</v>
      </c>
      <c r="N82" s="21" t="s">
        <v>31</v>
      </c>
      <c r="O82" s="19" t="s">
        <v>31</v>
      </c>
      <c r="P82" s="19" t="s">
        <v>31</v>
      </c>
      <c r="Q82" s="19" t="s">
        <v>31</v>
      </c>
      <c r="R82" s="21" t="s">
        <v>31</v>
      </c>
      <c r="S82" s="116"/>
    </row>
    <row r="83" spans="1:20" ht="22.5" customHeight="1" x14ac:dyDescent="0.3">
      <c r="A83" s="109"/>
      <c r="B83" s="103" t="s">
        <v>53</v>
      </c>
      <c r="C83" s="103"/>
      <c r="D83" s="103"/>
      <c r="E83" s="103"/>
      <c r="F83" s="103"/>
      <c r="G83" s="103"/>
      <c r="H83" s="103"/>
      <c r="I83" s="44">
        <f t="shared" ref="I83:Q83" si="22">I67+I75</f>
        <v>536242763.71999997</v>
      </c>
      <c r="J83" s="44">
        <f t="shared" si="22"/>
        <v>10724855.380000001</v>
      </c>
      <c r="K83" s="44">
        <f t="shared" si="22"/>
        <v>163485808.33999997</v>
      </c>
      <c r="L83" s="44">
        <f t="shared" si="22"/>
        <v>362032100</v>
      </c>
      <c r="M83" s="44">
        <f t="shared" si="22"/>
        <v>534944098.21999997</v>
      </c>
      <c r="N83" s="46">
        <f>IF(I83=0,0,M83/I83)</f>
        <v>0.99757821347370557</v>
      </c>
      <c r="O83" s="44">
        <f t="shared" si="22"/>
        <v>1298665.4999999925</v>
      </c>
      <c r="P83" s="44">
        <f t="shared" si="22"/>
        <v>510523674.76999998</v>
      </c>
      <c r="Q83" s="44">
        <f t="shared" si="22"/>
        <v>25719088.949999988</v>
      </c>
      <c r="R83" s="46">
        <f>IF(I83=0,0,P83/I83)</f>
        <v>0.95203834775954332</v>
      </c>
      <c r="S83" s="75"/>
    </row>
    <row r="84" spans="1:20" ht="56.25" x14ac:dyDescent="0.3">
      <c r="A84" s="109">
        <v>7</v>
      </c>
      <c r="B84" s="110" t="s">
        <v>123</v>
      </c>
      <c r="C84" s="110" t="s">
        <v>89</v>
      </c>
      <c r="D84" s="110" t="s">
        <v>90</v>
      </c>
      <c r="E84" s="79" t="s">
        <v>124</v>
      </c>
      <c r="F84" s="80" t="s">
        <v>125</v>
      </c>
      <c r="G84" s="119" t="s">
        <v>108</v>
      </c>
      <c r="H84" s="10" t="s">
        <v>94</v>
      </c>
      <c r="I84" s="11">
        <f>SUM(J84:L84)</f>
        <v>14445155</v>
      </c>
      <c r="J84" s="11">
        <v>0</v>
      </c>
      <c r="K84" s="11">
        <v>722258.08</v>
      </c>
      <c r="L84" s="11">
        <v>13722896.92</v>
      </c>
      <c r="M84" s="11">
        <f>I84</f>
        <v>14445155</v>
      </c>
      <c r="N84" s="13">
        <f t="shared" ref="N84:N87" si="23">IF(I84=0,0,M84/I84)</f>
        <v>1</v>
      </c>
      <c r="O84" s="11">
        <f t="shared" ref="O84:O87" si="24">I84-M84</f>
        <v>0</v>
      </c>
      <c r="P84" s="11">
        <v>8547000</v>
      </c>
      <c r="Q84" s="11">
        <f>I84-P84</f>
        <v>5898155</v>
      </c>
      <c r="R84" s="14">
        <f t="shared" ref="R84:R87" si="25">IF(M84=0,0,P84/M84)</f>
        <v>0.59168627820192998</v>
      </c>
      <c r="S84" s="105" t="s">
        <v>126</v>
      </c>
    </row>
    <row r="85" spans="1:20" ht="93.75" x14ac:dyDescent="0.3">
      <c r="A85" s="117"/>
      <c r="B85" s="118"/>
      <c r="C85" s="118"/>
      <c r="D85" s="118"/>
      <c r="E85" s="81" t="s">
        <v>127</v>
      </c>
      <c r="F85" s="80" t="s">
        <v>128</v>
      </c>
      <c r="G85" s="119"/>
      <c r="H85" s="10" t="s">
        <v>94</v>
      </c>
      <c r="I85" s="11">
        <f t="shared" ref="I85" si="26">SUM(J85:L85)</f>
        <v>4915100</v>
      </c>
      <c r="J85" s="11">
        <v>0</v>
      </c>
      <c r="K85" s="11">
        <v>0</v>
      </c>
      <c r="L85" s="11">
        <v>4915100</v>
      </c>
      <c r="M85" s="11">
        <f>I85</f>
        <v>4915100</v>
      </c>
      <c r="N85" s="13">
        <f t="shared" si="23"/>
        <v>1</v>
      </c>
      <c r="O85" s="11">
        <f t="shared" si="24"/>
        <v>0</v>
      </c>
      <c r="P85" s="11">
        <v>2874900</v>
      </c>
      <c r="Q85" s="11">
        <f t="shared" ref="Q85:Q87" si="27">I85-P85</f>
        <v>2040200</v>
      </c>
      <c r="R85" s="14">
        <f t="shared" si="25"/>
        <v>0.58491180240483409</v>
      </c>
      <c r="S85" s="105"/>
    </row>
    <row r="86" spans="1:20" ht="31.5" customHeight="1" x14ac:dyDescent="0.3">
      <c r="A86" s="117"/>
      <c r="B86" s="118"/>
      <c r="C86" s="118"/>
      <c r="D86" s="118"/>
      <c r="E86" s="107" t="s">
        <v>129</v>
      </c>
      <c r="F86" s="98" t="s">
        <v>130</v>
      </c>
      <c r="G86" s="119"/>
      <c r="H86" s="10" t="s">
        <v>131</v>
      </c>
      <c r="I86" s="11">
        <v>1200000</v>
      </c>
      <c r="J86" s="11">
        <v>0</v>
      </c>
      <c r="K86" s="11">
        <v>0</v>
      </c>
      <c r="L86" s="11">
        <v>1200000</v>
      </c>
      <c r="M86" s="11">
        <f>I86</f>
        <v>1200000</v>
      </c>
      <c r="N86" s="13">
        <f>N85</f>
        <v>1</v>
      </c>
      <c r="O86" s="11">
        <f t="shared" si="24"/>
        <v>0</v>
      </c>
      <c r="P86" s="11">
        <v>630000</v>
      </c>
      <c r="Q86" s="11">
        <f>I86-P86</f>
        <v>570000</v>
      </c>
      <c r="R86" s="14">
        <f t="shared" si="25"/>
        <v>0.52500000000000002</v>
      </c>
      <c r="S86" s="105"/>
    </row>
    <row r="87" spans="1:20" ht="58.5" customHeight="1" x14ac:dyDescent="0.3">
      <c r="A87" s="117"/>
      <c r="B87" s="118"/>
      <c r="C87" s="118"/>
      <c r="D87" s="118"/>
      <c r="E87" s="108"/>
      <c r="F87" s="98"/>
      <c r="G87" s="119"/>
      <c r="H87" s="10" t="s">
        <v>94</v>
      </c>
      <c r="I87" s="11">
        <v>187970200</v>
      </c>
      <c r="J87" s="11">
        <v>0</v>
      </c>
      <c r="K87" s="11">
        <v>0</v>
      </c>
      <c r="L87" s="11">
        <v>187970200</v>
      </c>
      <c r="M87" s="11">
        <f>I87</f>
        <v>187970200</v>
      </c>
      <c r="N87" s="13">
        <f t="shared" si="23"/>
        <v>1</v>
      </c>
      <c r="O87" s="11">
        <f t="shared" si="24"/>
        <v>0</v>
      </c>
      <c r="P87" s="11">
        <v>111985560.06</v>
      </c>
      <c r="Q87" s="11">
        <f t="shared" si="27"/>
        <v>75984639.939999998</v>
      </c>
      <c r="R87" s="14">
        <f t="shared" si="25"/>
        <v>0.59576230732318214</v>
      </c>
      <c r="S87" s="106"/>
    </row>
    <row r="88" spans="1:20" x14ac:dyDescent="0.3">
      <c r="A88" s="117"/>
      <c r="B88" s="103" t="s">
        <v>53</v>
      </c>
      <c r="C88" s="103"/>
      <c r="D88" s="103"/>
      <c r="E88" s="103"/>
      <c r="F88" s="103"/>
      <c r="G88" s="103"/>
      <c r="H88" s="103"/>
      <c r="I88" s="44">
        <f>I84+I85+I86+I87</f>
        <v>208530455</v>
      </c>
      <c r="J88" s="44">
        <f t="shared" ref="J88:L88" si="28">J84+J85+J86+J87</f>
        <v>0</v>
      </c>
      <c r="K88" s="44">
        <f t="shared" si="28"/>
        <v>722258.08</v>
      </c>
      <c r="L88" s="44">
        <f t="shared" si="28"/>
        <v>207808196.92000002</v>
      </c>
      <c r="M88" s="44">
        <f>M84+M85+M86+M87</f>
        <v>208530455</v>
      </c>
      <c r="N88" s="46">
        <f>IF(I88=0,0,M88/I88)</f>
        <v>1</v>
      </c>
      <c r="O88" s="44">
        <f>O84+O85+O86+O87</f>
        <v>0</v>
      </c>
      <c r="P88" s="44">
        <f>P84+P85+P86+P87</f>
        <v>124037460.06</v>
      </c>
      <c r="Q88" s="44">
        <f>Q84+Q85+Q86+Q87</f>
        <v>84492994.939999998</v>
      </c>
      <c r="R88" s="46">
        <f>IF(I88=0,0,P88/I88)</f>
        <v>0.5948170019578195</v>
      </c>
      <c r="S88" s="82"/>
    </row>
    <row r="89" spans="1:20" x14ac:dyDescent="0.3">
      <c r="A89" s="104" t="s">
        <v>132</v>
      </c>
      <c r="B89" s="104"/>
      <c r="C89" s="104"/>
      <c r="D89" s="104"/>
      <c r="E89" s="104"/>
      <c r="F89" s="104"/>
      <c r="G89" s="104"/>
      <c r="H89" s="104"/>
      <c r="I89" s="67">
        <f>I63+I66+I83+I88</f>
        <v>794143932.18999994</v>
      </c>
      <c r="J89" s="67">
        <f t="shared" ref="J89:M89" si="29">J63+J66+J83+J88</f>
        <v>15527156.330000002</v>
      </c>
      <c r="K89" s="67">
        <f t="shared" si="29"/>
        <v>182244069.28999999</v>
      </c>
      <c r="L89" s="67">
        <f t="shared" si="29"/>
        <v>596372706.56999993</v>
      </c>
      <c r="M89" s="67">
        <f t="shared" si="29"/>
        <v>748041053.22000003</v>
      </c>
      <c r="N89" s="69">
        <f>IF(I89=0,0,M89/I89)</f>
        <v>0.9419464443392993</v>
      </c>
      <c r="O89" s="67">
        <f t="shared" ref="O89:Q89" si="30">O63+O66+O83+O88</f>
        <v>46102878.969999991</v>
      </c>
      <c r="P89" s="67">
        <f t="shared" si="30"/>
        <v>683931848.29999995</v>
      </c>
      <c r="Q89" s="67">
        <f t="shared" si="30"/>
        <v>110212083.88999999</v>
      </c>
      <c r="R89" s="69">
        <f>IF(I89=0,0,P89/I89)</f>
        <v>0.86121900650166827</v>
      </c>
      <c r="S89" s="70"/>
    </row>
    <row r="90" spans="1:20" ht="75" customHeight="1" x14ac:dyDescent="0.3">
      <c r="A90" s="109">
        <v>8</v>
      </c>
      <c r="B90" s="110" t="s">
        <v>133</v>
      </c>
      <c r="C90" s="98" t="s">
        <v>134</v>
      </c>
      <c r="D90" s="110" t="s">
        <v>135</v>
      </c>
      <c r="E90" s="102" t="s">
        <v>136</v>
      </c>
      <c r="F90" s="98" t="s">
        <v>137</v>
      </c>
      <c r="G90" s="99" t="s">
        <v>138</v>
      </c>
      <c r="H90" s="10" t="s">
        <v>139</v>
      </c>
      <c r="I90" s="11">
        <f>J90+K90+L90</f>
        <v>8400000</v>
      </c>
      <c r="J90" s="11">
        <v>400000</v>
      </c>
      <c r="K90" s="11">
        <v>400000</v>
      </c>
      <c r="L90" s="11">
        <v>7600000</v>
      </c>
      <c r="M90" s="11">
        <f>M91</f>
        <v>8400000</v>
      </c>
      <c r="N90" s="13">
        <f>IF(I90=0,0,M90/I90)</f>
        <v>1</v>
      </c>
      <c r="O90" s="11">
        <f>I90-M90</f>
        <v>0</v>
      </c>
      <c r="P90" s="11">
        <f>P91</f>
        <v>8400000</v>
      </c>
      <c r="Q90" s="11">
        <f>I90-P90</f>
        <v>0</v>
      </c>
      <c r="R90" s="14">
        <f>IF(I90=0,0,P90/I90)</f>
        <v>1</v>
      </c>
      <c r="S90" s="76"/>
    </row>
    <row r="91" spans="1:20" s="58" customFormat="1" ht="141.75" hidden="1" customHeight="1" x14ac:dyDescent="0.3">
      <c r="A91" s="109"/>
      <c r="B91" s="110"/>
      <c r="C91" s="98"/>
      <c r="D91" s="110"/>
      <c r="E91" s="102"/>
      <c r="F91" s="98"/>
      <c r="G91" s="100"/>
      <c r="H91" s="83" t="s">
        <v>140</v>
      </c>
      <c r="I91" s="11">
        <v>8400000</v>
      </c>
      <c r="J91" s="11">
        <v>400000</v>
      </c>
      <c r="K91" s="11">
        <v>400000</v>
      </c>
      <c r="L91" s="11">
        <v>7600000</v>
      </c>
      <c r="M91" s="11">
        <f>SUM(M92:M99)</f>
        <v>8400000</v>
      </c>
      <c r="N91" s="13">
        <f>IF(I91=0,0,M91/I91)</f>
        <v>1</v>
      </c>
      <c r="O91" s="11">
        <f>I91-M91</f>
        <v>0</v>
      </c>
      <c r="P91" s="11">
        <v>8400000</v>
      </c>
      <c r="Q91" s="11">
        <f>I91-P91</f>
        <v>0</v>
      </c>
      <c r="R91" s="14">
        <f>IF(I91=0,0,P91/I91)</f>
        <v>1</v>
      </c>
      <c r="S91" s="84" t="s">
        <v>141</v>
      </c>
    </row>
    <row r="92" spans="1:20" ht="40.5" hidden="1" customHeight="1" x14ac:dyDescent="0.3">
      <c r="A92" s="109"/>
      <c r="B92" s="110"/>
      <c r="C92" s="98"/>
      <c r="D92" s="110"/>
      <c r="E92" s="102"/>
      <c r="F92" s="98"/>
      <c r="G92" s="100"/>
      <c r="H92" s="85" t="s">
        <v>142</v>
      </c>
      <c r="I92" s="19" t="s">
        <v>31</v>
      </c>
      <c r="J92" s="19" t="s">
        <v>31</v>
      </c>
      <c r="K92" s="19" t="s">
        <v>31</v>
      </c>
      <c r="L92" s="19" t="s">
        <v>31</v>
      </c>
      <c r="M92" s="86">
        <f>1271674.21+102897+150000</f>
        <v>1524571.21</v>
      </c>
      <c r="N92" s="21" t="s">
        <v>31</v>
      </c>
      <c r="O92" s="19" t="s">
        <v>31</v>
      </c>
      <c r="P92" s="19" t="s">
        <v>31</v>
      </c>
      <c r="Q92" s="19" t="s">
        <v>31</v>
      </c>
      <c r="R92" s="21" t="s">
        <v>31</v>
      </c>
      <c r="S92" s="84"/>
      <c r="T92" s="74"/>
    </row>
    <row r="93" spans="1:20" ht="58.5" hidden="1" customHeight="1" x14ac:dyDescent="0.3">
      <c r="A93" s="109"/>
      <c r="B93" s="110"/>
      <c r="C93" s="98"/>
      <c r="D93" s="110"/>
      <c r="E93" s="102"/>
      <c r="F93" s="98"/>
      <c r="G93" s="100"/>
      <c r="H93" s="85" t="s">
        <v>143</v>
      </c>
      <c r="I93" s="19" t="s">
        <v>31</v>
      </c>
      <c r="J93" s="19" t="s">
        <v>31</v>
      </c>
      <c r="K93" s="19" t="s">
        <v>31</v>
      </c>
      <c r="L93" s="19" t="s">
        <v>31</v>
      </c>
      <c r="M93" s="86">
        <f>786900.34+47500+598805+62000</f>
        <v>1495205.3399999999</v>
      </c>
      <c r="N93" s="21" t="s">
        <v>31</v>
      </c>
      <c r="O93" s="19" t="s">
        <v>31</v>
      </c>
      <c r="P93" s="19" t="s">
        <v>31</v>
      </c>
      <c r="Q93" s="19" t="s">
        <v>31</v>
      </c>
      <c r="R93" s="21" t="s">
        <v>31</v>
      </c>
      <c r="S93" s="84"/>
      <c r="T93" s="74"/>
    </row>
    <row r="94" spans="1:20" ht="75" hidden="1" customHeight="1" x14ac:dyDescent="0.3">
      <c r="A94" s="109"/>
      <c r="B94" s="110"/>
      <c r="C94" s="98"/>
      <c r="D94" s="110"/>
      <c r="E94" s="102"/>
      <c r="F94" s="98"/>
      <c r="G94" s="100"/>
      <c r="H94" s="85" t="s">
        <v>144</v>
      </c>
      <c r="I94" s="19" t="s">
        <v>31</v>
      </c>
      <c r="J94" s="19" t="s">
        <v>31</v>
      </c>
      <c r="K94" s="19" t="s">
        <v>31</v>
      </c>
      <c r="L94" s="19" t="s">
        <v>31</v>
      </c>
      <c r="M94" s="86">
        <v>26000</v>
      </c>
      <c r="N94" s="21" t="s">
        <v>31</v>
      </c>
      <c r="O94" s="19" t="s">
        <v>31</v>
      </c>
      <c r="P94" s="19" t="s">
        <v>31</v>
      </c>
      <c r="Q94" s="19" t="s">
        <v>31</v>
      </c>
      <c r="R94" s="21" t="s">
        <v>31</v>
      </c>
      <c r="S94" s="84"/>
      <c r="T94" s="74"/>
    </row>
    <row r="95" spans="1:20" ht="70.5" hidden="1" customHeight="1" x14ac:dyDescent="0.3">
      <c r="A95" s="109"/>
      <c r="B95" s="110"/>
      <c r="C95" s="98"/>
      <c r="D95" s="110"/>
      <c r="E95" s="102"/>
      <c r="F95" s="98"/>
      <c r="G95" s="100"/>
      <c r="H95" s="87" t="s">
        <v>145</v>
      </c>
      <c r="I95" s="19" t="s">
        <v>31</v>
      </c>
      <c r="J95" s="19" t="s">
        <v>31</v>
      </c>
      <c r="K95" s="19" t="s">
        <v>31</v>
      </c>
      <c r="L95" s="19" t="s">
        <v>31</v>
      </c>
      <c r="M95" s="86">
        <f>526266+517500+600000+585000+316513</f>
        <v>2545279</v>
      </c>
      <c r="N95" s="21" t="s">
        <v>31</v>
      </c>
      <c r="O95" s="19" t="s">
        <v>31</v>
      </c>
      <c r="P95" s="19" t="s">
        <v>31</v>
      </c>
      <c r="Q95" s="19" t="s">
        <v>31</v>
      </c>
      <c r="R95" s="21" t="s">
        <v>31</v>
      </c>
      <c r="S95" s="84"/>
      <c r="T95" s="74"/>
    </row>
    <row r="96" spans="1:20" ht="21.75" hidden="1" customHeight="1" x14ac:dyDescent="0.3">
      <c r="A96" s="109"/>
      <c r="B96" s="110"/>
      <c r="C96" s="98"/>
      <c r="D96" s="110"/>
      <c r="E96" s="102"/>
      <c r="F96" s="98"/>
      <c r="G96" s="100"/>
      <c r="H96" s="87" t="s">
        <v>146</v>
      </c>
      <c r="I96" s="19" t="s">
        <v>31</v>
      </c>
      <c r="J96" s="19" t="s">
        <v>31</v>
      </c>
      <c r="K96" s="19" t="s">
        <v>31</v>
      </c>
      <c r="L96" s="19" t="s">
        <v>31</v>
      </c>
      <c r="M96" s="86">
        <v>100585</v>
      </c>
      <c r="N96" s="21" t="s">
        <v>31</v>
      </c>
      <c r="O96" s="19" t="s">
        <v>31</v>
      </c>
      <c r="P96" s="19" t="s">
        <v>31</v>
      </c>
      <c r="Q96" s="19" t="s">
        <v>31</v>
      </c>
      <c r="R96" s="21" t="s">
        <v>31</v>
      </c>
      <c r="S96" s="84"/>
      <c r="T96" s="74"/>
    </row>
    <row r="97" spans="1:20" ht="22.5" hidden="1" customHeight="1" x14ac:dyDescent="0.3">
      <c r="A97" s="109"/>
      <c r="B97" s="110"/>
      <c r="C97" s="98"/>
      <c r="D97" s="110"/>
      <c r="E97" s="102"/>
      <c r="F97" s="98"/>
      <c r="G97" s="100"/>
      <c r="H97" s="87" t="s">
        <v>147</v>
      </c>
      <c r="I97" s="19" t="s">
        <v>31</v>
      </c>
      <c r="J97" s="19" t="s">
        <v>31</v>
      </c>
      <c r="K97" s="19" t="s">
        <v>31</v>
      </c>
      <c r="L97" s="19" t="s">
        <v>31</v>
      </c>
      <c r="M97" s="86">
        <f>300429.4+70669.07+287330.93+600000</f>
        <v>1258429.3999999999</v>
      </c>
      <c r="N97" s="21" t="s">
        <v>31</v>
      </c>
      <c r="O97" s="19" t="s">
        <v>31</v>
      </c>
      <c r="P97" s="19" t="s">
        <v>31</v>
      </c>
      <c r="Q97" s="19" t="s">
        <v>31</v>
      </c>
      <c r="R97" s="21" t="s">
        <v>31</v>
      </c>
      <c r="S97" s="84"/>
      <c r="T97" s="74"/>
    </row>
    <row r="98" spans="1:20" ht="18.75" hidden="1" customHeight="1" x14ac:dyDescent="0.3">
      <c r="A98" s="109"/>
      <c r="B98" s="110"/>
      <c r="C98" s="98"/>
      <c r="D98" s="110"/>
      <c r="E98" s="102"/>
      <c r="F98" s="98"/>
      <c r="G98" s="100"/>
      <c r="H98" s="85" t="s">
        <v>148</v>
      </c>
      <c r="I98" s="19" t="s">
        <v>31</v>
      </c>
      <c r="J98" s="19" t="s">
        <v>31</v>
      </c>
      <c r="K98" s="19" t="s">
        <v>31</v>
      </c>
      <c r="L98" s="19" t="s">
        <v>31</v>
      </c>
      <c r="M98" s="86">
        <f>244000+587050+486000</f>
        <v>1317050</v>
      </c>
      <c r="N98" s="21" t="s">
        <v>31</v>
      </c>
      <c r="O98" s="19" t="s">
        <v>31</v>
      </c>
      <c r="P98" s="19" t="s">
        <v>31</v>
      </c>
      <c r="Q98" s="19" t="s">
        <v>31</v>
      </c>
      <c r="R98" s="21" t="s">
        <v>31</v>
      </c>
      <c r="S98" s="84"/>
      <c r="T98" s="74"/>
    </row>
    <row r="99" spans="1:20" ht="18.75" hidden="1" customHeight="1" x14ac:dyDescent="0.3">
      <c r="A99" s="109"/>
      <c r="B99" s="110"/>
      <c r="C99" s="98"/>
      <c r="D99" s="110"/>
      <c r="E99" s="102"/>
      <c r="F99" s="98"/>
      <c r="G99" s="100"/>
      <c r="H99" s="85" t="s">
        <v>149</v>
      </c>
      <c r="I99" s="19" t="s">
        <v>31</v>
      </c>
      <c r="J99" s="19" t="s">
        <v>31</v>
      </c>
      <c r="K99" s="19" t="s">
        <v>31</v>
      </c>
      <c r="L99" s="19" t="s">
        <v>31</v>
      </c>
      <c r="M99" s="86">
        <v>132880.04999999999</v>
      </c>
      <c r="N99" s="21" t="s">
        <v>31</v>
      </c>
      <c r="O99" s="19" t="s">
        <v>31</v>
      </c>
      <c r="P99" s="19" t="s">
        <v>31</v>
      </c>
      <c r="Q99" s="19" t="s">
        <v>31</v>
      </c>
      <c r="R99" s="21" t="s">
        <v>31</v>
      </c>
      <c r="S99" s="84"/>
      <c r="T99" s="74"/>
    </row>
    <row r="100" spans="1:20" ht="96.75" customHeight="1" x14ac:dyDescent="0.3">
      <c r="A100" s="109"/>
      <c r="B100" s="110"/>
      <c r="C100" s="98"/>
      <c r="D100" s="110"/>
      <c r="E100" s="102" t="s">
        <v>150</v>
      </c>
      <c r="F100" s="98" t="s">
        <v>151</v>
      </c>
      <c r="G100" s="100"/>
      <c r="H100" s="10" t="s">
        <v>139</v>
      </c>
      <c r="I100" s="11">
        <f>I101</f>
        <v>3577406.38</v>
      </c>
      <c r="J100" s="11">
        <f t="shared" ref="J100:M100" si="31">J101</f>
        <v>170352.69</v>
      </c>
      <c r="K100" s="11">
        <f t="shared" si="31"/>
        <v>170352.69</v>
      </c>
      <c r="L100" s="11">
        <f t="shared" si="31"/>
        <v>3236701</v>
      </c>
      <c r="M100" s="11">
        <f t="shared" si="31"/>
        <v>3577420</v>
      </c>
      <c r="N100" s="13">
        <f>IF(I100=0,0,M100/I100)</f>
        <v>1.0000038072275144</v>
      </c>
      <c r="O100" s="11">
        <f t="shared" ref="O100:Q100" si="32">O101</f>
        <v>-13.620000000111759</v>
      </c>
      <c r="P100" s="11">
        <f t="shared" si="32"/>
        <v>3577406.38</v>
      </c>
      <c r="Q100" s="11">
        <f t="shared" si="32"/>
        <v>0</v>
      </c>
      <c r="R100" s="14">
        <f>IF(I100=0,0,P100/I100)</f>
        <v>1</v>
      </c>
      <c r="S100" s="76"/>
      <c r="T100" s="74"/>
    </row>
    <row r="101" spans="1:20" s="58" customFormat="1" ht="101.25" hidden="1" customHeight="1" x14ac:dyDescent="0.3">
      <c r="A101" s="109"/>
      <c r="B101" s="110"/>
      <c r="C101" s="98"/>
      <c r="D101" s="110"/>
      <c r="E101" s="102"/>
      <c r="F101" s="98"/>
      <c r="G101" s="101"/>
      <c r="H101" s="83" t="s">
        <v>152</v>
      </c>
      <c r="I101" s="11">
        <f>J101+K101+L101</f>
        <v>3577406.38</v>
      </c>
      <c r="J101" s="11">
        <v>170352.69</v>
      </c>
      <c r="K101" s="11">
        <v>170352.69</v>
      </c>
      <c r="L101" s="11">
        <v>3236701</v>
      </c>
      <c r="M101" s="11">
        <v>3577420</v>
      </c>
      <c r="N101" s="13">
        <v>0</v>
      </c>
      <c r="O101" s="11">
        <f>I101-M101</f>
        <v>-13.620000000111759</v>
      </c>
      <c r="P101" s="11">
        <v>3577406.38</v>
      </c>
      <c r="Q101" s="11">
        <f>I101-P101</f>
        <v>0</v>
      </c>
      <c r="R101" s="14">
        <f>IF(I101=0,0,P101/I101)</f>
        <v>1</v>
      </c>
      <c r="S101" s="88" t="s">
        <v>153</v>
      </c>
      <c r="T101" s="74"/>
    </row>
    <row r="102" spans="1:20" ht="18.75" customHeight="1" x14ac:dyDescent="0.3">
      <c r="A102" s="109"/>
      <c r="B102" s="103" t="s">
        <v>53</v>
      </c>
      <c r="C102" s="103"/>
      <c r="D102" s="103"/>
      <c r="E102" s="103"/>
      <c r="F102" s="103"/>
      <c r="G102" s="103"/>
      <c r="H102" s="103"/>
      <c r="I102" s="44">
        <f>I100+I90</f>
        <v>11977406.379999999</v>
      </c>
      <c r="J102" s="44">
        <f>J100+J90</f>
        <v>570352.68999999994</v>
      </c>
      <c r="K102" s="44">
        <f>K100+K90</f>
        <v>570352.68999999994</v>
      </c>
      <c r="L102" s="44">
        <f>L100+L90</f>
        <v>10836701</v>
      </c>
      <c r="M102" s="44">
        <f>M100+M90</f>
        <v>11977420</v>
      </c>
      <c r="N102" s="89">
        <f>IF(I102=0,0,M102/I102)</f>
        <v>1.0000011371410111</v>
      </c>
      <c r="O102" s="44">
        <f>O100+O90</f>
        <v>-13.620000000111759</v>
      </c>
      <c r="P102" s="44">
        <f>P100+P90</f>
        <v>11977406.379999999</v>
      </c>
      <c r="Q102" s="44">
        <f>Q100+Q90</f>
        <v>0</v>
      </c>
      <c r="R102" s="46">
        <f>IF(I102=0,0,P102/I102)</f>
        <v>1</v>
      </c>
      <c r="S102" s="82"/>
    </row>
    <row r="103" spans="1:20" ht="19.5" thickBot="1" x14ac:dyDescent="0.35">
      <c r="A103" s="104" t="s">
        <v>154</v>
      </c>
      <c r="B103" s="104"/>
      <c r="C103" s="104"/>
      <c r="D103" s="104"/>
      <c r="E103" s="104"/>
      <c r="F103" s="104"/>
      <c r="G103" s="104"/>
      <c r="H103" s="104"/>
      <c r="I103" s="67">
        <f>I102</f>
        <v>11977406.379999999</v>
      </c>
      <c r="J103" s="67">
        <f t="shared" ref="J103:M103" si="33">J102</f>
        <v>570352.68999999994</v>
      </c>
      <c r="K103" s="67">
        <f t="shared" si="33"/>
        <v>570352.68999999994</v>
      </c>
      <c r="L103" s="67">
        <f t="shared" si="33"/>
        <v>10836701</v>
      </c>
      <c r="M103" s="67">
        <f t="shared" si="33"/>
        <v>11977420</v>
      </c>
      <c r="N103" s="69">
        <f>IF(I103=0,0,M103/I103)</f>
        <v>1.0000011371410111</v>
      </c>
      <c r="O103" s="67">
        <f t="shared" ref="O103" si="34">O102</f>
        <v>-13.620000000111759</v>
      </c>
      <c r="P103" s="67">
        <f>P102</f>
        <v>11977406.379999999</v>
      </c>
      <c r="Q103" s="67">
        <f>Q102</f>
        <v>0</v>
      </c>
      <c r="R103" s="69">
        <f>IF(I103=0,0,P103/I103)</f>
        <v>1</v>
      </c>
      <c r="S103" s="90"/>
    </row>
    <row r="104" spans="1:20" s="94" customFormat="1" ht="22.5" x14ac:dyDescent="0.25">
      <c r="A104" s="97" t="s">
        <v>155</v>
      </c>
      <c r="B104" s="97"/>
      <c r="C104" s="97"/>
      <c r="D104" s="97"/>
      <c r="E104" s="97"/>
      <c r="F104" s="97"/>
      <c r="G104" s="97"/>
      <c r="H104" s="97"/>
      <c r="I104" s="91">
        <f>I103+I89+I58</f>
        <v>1723250594.8499999</v>
      </c>
      <c r="J104" s="91">
        <f>J103+J89+J58</f>
        <v>98159625.689999998</v>
      </c>
      <c r="K104" s="91">
        <f>K103+K89+K58</f>
        <v>832400457.15999997</v>
      </c>
      <c r="L104" s="91">
        <f>L103+L89+L58</f>
        <v>792690512</v>
      </c>
      <c r="M104" s="91">
        <f>M103+M89+M58</f>
        <v>1378092402.24</v>
      </c>
      <c r="N104" s="92">
        <f>IF(I104=0,0,M104/I104)</f>
        <v>0.79970516555078042</v>
      </c>
      <c r="O104" s="91">
        <f>O103+O89+O58</f>
        <v>345158192.61000001</v>
      </c>
      <c r="P104" s="91">
        <f>P103+P89+P58</f>
        <v>695909254.67999995</v>
      </c>
      <c r="Q104" s="91">
        <f>Q103+Q89+Q58</f>
        <v>1027341340.17</v>
      </c>
      <c r="R104" s="92">
        <f>IF(I104=0,0,P104/I104)</f>
        <v>0.40383520351581559</v>
      </c>
      <c r="S104" s="93"/>
    </row>
    <row r="109" spans="1:20" x14ac:dyDescent="0.3">
      <c r="K109" s="96"/>
    </row>
    <row r="110" spans="1:20" x14ac:dyDescent="0.3">
      <c r="K110" s="96"/>
    </row>
    <row r="111" spans="1:20" x14ac:dyDescent="0.3">
      <c r="K111" s="96"/>
    </row>
  </sheetData>
  <sheetProtection password="EDE7" sheet="1" objects="1" scenarios="1"/>
  <mergeCells count="95">
    <mergeCell ref="A1:S1"/>
    <mergeCell ref="Q2:R2"/>
    <mergeCell ref="A3:A4"/>
    <mergeCell ref="B3:B4"/>
    <mergeCell ref="C3:C4"/>
    <mergeCell ref="D3:D4"/>
    <mergeCell ref="E3:E4"/>
    <mergeCell ref="G3:G4"/>
    <mergeCell ref="H3:H4"/>
    <mergeCell ref="I3:I4"/>
    <mergeCell ref="S3:S4"/>
    <mergeCell ref="A5:A25"/>
    <mergeCell ref="B5:B26"/>
    <mergeCell ref="C5:C26"/>
    <mergeCell ref="D5:D26"/>
    <mergeCell ref="E5:E26"/>
    <mergeCell ref="F5:F26"/>
    <mergeCell ref="G5:G26"/>
    <mergeCell ref="J3:L3"/>
    <mergeCell ref="M3:N3"/>
    <mergeCell ref="O3:O4"/>
    <mergeCell ref="P3:P4"/>
    <mergeCell ref="Q3:Q4"/>
    <mergeCell ref="R3:R4"/>
    <mergeCell ref="A27:H27"/>
    <mergeCell ref="A28:A54"/>
    <mergeCell ref="B28:B53"/>
    <mergeCell ref="C28:C53"/>
    <mergeCell ref="D28:D53"/>
    <mergeCell ref="E28:E52"/>
    <mergeCell ref="F28:F53"/>
    <mergeCell ref="G28:G53"/>
    <mergeCell ref="B54:H54"/>
    <mergeCell ref="G55:G56"/>
    <mergeCell ref="B57:H57"/>
    <mergeCell ref="A58:H58"/>
    <mergeCell ref="A59:A63"/>
    <mergeCell ref="B59:B62"/>
    <mergeCell ref="C59:C62"/>
    <mergeCell ref="D59:D62"/>
    <mergeCell ref="E59:E62"/>
    <mergeCell ref="F59:F60"/>
    <mergeCell ref="G59:G62"/>
    <mergeCell ref="A55:A57"/>
    <mergeCell ref="B55:B56"/>
    <mergeCell ref="C55:C56"/>
    <mergeCell ref="D55:D56"/>
    <mergeCell ref="E55:E56"/>
    <mergeCell ref="F55:F56"/>
    <mergeCell ref="S59:S60"/>
    <mergeCell ref="F61:F62"/>
    <mergeCell ref="S61:S62"/>
    <mergeCell ref="B63:H63"/>
    <mergeCell ref="A64:A66"/>
    <mergeCell ref="B64:B65"/>
    <mergeCell ref="C64:C65"/>
    <mergeCell ref="D64:D65"/>
    <mergeCell ref="E64:E65"/>
    <mergeCell ref="F64:F65"/>
    <mergeCell ref="G64:G65"/>
    <mergeCell ref="S64:S65"/>
    <mergeCell ref="B66:H66"/>
    <mergeCell ref="A67:A83"/>
    <mergeCell ref="B67:B82"/>
    <mergeCell ref="C67:C82"/>
    <mergeCell ref="D67:D82"/>
    <mergeCell ref="E67:E82"/>
    <mergeCell ref="F67:F74"/>
    <mergeCell ref="G67:G82"/>
    <mergeCell ref="S68:S74"/>
    <mergeCell ref="F75:F82"/>
    <mergeCell ref="S76:S82"/>
    <mergeCell ref="B83:H83"/>
    <mergeCell ref="S84:S87"/>
    <mergeCell ref="E86:E87"/>
    <mergeCell ref="F86:F87"/>
    <mergeCell ref="B88:H88"/>
    <mergeCell ref="A89:H89"/>
    <mergeCell ref="A84:A88"/>
    <mergeCell ref="B84:B87"/>
    <mergeCell ref="C84:C87"/>
    <mergeCell ref="D84:D87"/>
    <mergeCell ref="G84:G87"/>
    <mergeCell ref="A104:H104"/>
    <mergeCell ref="F90:F99"/>
    <mergeCell ref="G90:G101"/>
    <mergeCell ref="E100:E101"/>
    <mergeCell ref="F100:F101"/>
    <mergeCell ref="B102:H102"/>
    <mergeCell ref="A103:H103"/>
    <mergeCell ref="A90:A102"/>
    <mergeCell ref="B90:B101"/>
    <mergeCell ref="C90:C101"/>
    <mergeCell ref="D90:D101"/>
    <mergeCell ref="E90:E99"/>
  </mergeCells>
  <printOptions horizontalCentered="1"/>
  <pageMargins left="0.19685039370078741" right="0.19685039370078741" top="0.39370078740157483" bottom="0.39370078740157483" header="0.31496062992125984" footer="0.31496062992125984"/>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01.06. на сайт</vt:lpstr>
      <vt:lpstr>'01.06. на сайт'!Заголовки_для_печати</vt:lpstr>
      <vt:lpstr>'01.06. на сайт'!Область_печати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Канева Наталия Александровна</dc:creator>
  <cp:lastModifiedBy>Канева Наталия Александровна</cp:lastModifiedBy>
  <dcterms:created xsi:type="dcterms:W3CDTF">2025-06-04T11:33:54Z</dcterms:created>
  <dcterms:modified xsi:type="dcterms:W3CDTF">2025-06-06T05:48:17Z</dcterms:modified>
</cp:coreProperties>
</file>